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6"/>
  <workbookPr/>
  <mc:AlternateContent xmlns:mc="http://schemas.openxmlformats.org/markup-compatibility/2006">
    <mc:Choice Requires="x15">
      <x15ac:absPath xmlns:x15ac="http://schemas.microsoft.com/office/spreadsheetml/2010/11/ac" url="\\192.168.15.44\dpsrc\CPC\CALIFICARE_MWh\Reglementari emise\Ord.114_2013 Regulament calificare\Modificari 2024_Ordin nou\MODEL EXCEL\"/>
    </mc:Choice>
  </mc:AlternateContent>
  <xr:revisionPtr revIDLastSave="0" documentId="13_ncr:1_{2CAD0CAA-1161-494C-A7AD-027A5BA813D7}" xr6:coauthVersionLast="36" xr6:coauthVersionMax="36" xr10:uidLastSave="{00000000-0000-0000-0000-000000000000}"/>
  <bookViews>
    <workbookView xWindow="0" yWindow="0" windowWidth="28800" windowHeight="11505" tabRatio="926" xr2:uid="{00000000-000D-0000-FFFF-FFFF00000000}"/>
  </bookViews>
  <sheets>
    <sheet name="1 - tab1" sheetId="13" r:id="rId1"/>
    <sheet name="1 - tab2" sheetId="16" r:id="rId2"/>
    <sheet name="1 - tab3" sheetId="18" r:id="rId3"/>
    <sheet name="1 - tab4" sheetId="15" r:id="rId4"/>
    <sheet name="1 - tab5" sheetId="21" r:id="rId5"/>
    <sheet name="1 - tab6" sheetId="20" r:id="rId6"/>
    <sheet name="1 - tab7" sheetId="19" r:id="rId7"/>
    <sheet name="1 - tab8" sheetId="17" r:id="rId8"/>
    <sheet name="2 - tab1" sheetId="12" r:id="rId9"/>
    <sheet name="2 - tab2" sheetId="11" r:id="rId10"/>
    <sheet name="2 - tab3" sheetId="10" r:id="rId11"/>
    <sheet name="2 - tab4" sheetId="9" r:id="rId12"/>
    <sheet name="2 - tab5" sheetId="23" r:id="rId13"/>
    <sheet name="2 - tab6" sheetId="22" r:id="rId14"/>
    <sheet name="3 - tab1" sheetId="7" r:id="rId15"/>
    <sheet name="3 - tab2" sheetId="6" r:id="rId16"/>
    <sheet name="3 - tab3" sheetId="5" r:id="rId17"/>
    <sheet name="3 - tab4" sheetId="3" r:id="rId18"/>
    <sheet name="3 - tab5" sheetId="2" r:id="rId19"/>
    <sheet name="3 - tab6" sheetId="1" r:id="rId20"/>
    <sheet name="3 - tab7" sheetId="24" r:id="rId21"/>
  </sheets>
  <calcPr calcId="191029"/>
</workbook>
</file>

<file path=xl/calcChain.xml><?xml version="1.0" encoding="utf-8"?>
<calcChain xmlns="http://schemas.openxmlformats.org/spreadsheetml/2006/main">
  <c r="B33" i="1" l="1"/>
  <c r="H33" i="1"/>
  <c r="Q22" i="9"/>
  <c r="Q21" i="9"/>
  <c r="B23" i="10"/>
  <c r="B5" i="15"/>
  <c r="B26" i="1"/>
  <c r="F10" i="24"/>
  <c r="P22" i="9"/>
  <c r="B32" i="1"/>
  <c r="H32" i="1"/>
  <c r="P21" i="9"/>
  <c r="F8" i="24"/>
  <c r="F9" i="24"/>
  <c r="F7" i="24"/>
  <c r="C17" i="17"/>
  <c r="B17" i="17"/>
  <c r="D9" i="5"/>
  <c r="C9" i="5"/>
  <c r="E19" i="10"/>
  <c r="N20" i="9"/>
  <c r="E18" i="10"/>
  <c r="N19" i="9"/>
  <c r="E17" i="10"/>
  <c r="N18" i="9"/>
  <c r="E16" i="10"/>
  <c r="N17" i="9"/>
  <c r="E15" i="10"/>
  <c r="N16" i="9"/>
  <c r="E14" i="10"/>
  <c r="N15" i="9"/>
  <c r="E13" i="10"/>
  <c r="N14" i="9"/>
  <c r="E12" i="10"/>
  <c r="N13" i="9"/>
  <c r="E11" i="10"/>
  <c r="N12" i="9"/>
  <c r="E10" i="10"/>
  <c r="N11" i="9"/>
  <c r="E9" i="10"/>
  <c r="N10" i="9"/>
  <c r="E8" i="10"/>
  <c r="N9" i="9"/>
  <c r="N22" i="9" s="1"/>
  <c r="E19" i="11"/>
  <c r="E18" i="11"/>
  <c r="H19" i="9"/>
  <c r="E17" i="11"/>
  <c r="E16" i="11"/>
  <c r="H17" i="9"/>
  <c r="E15" i="11"/>
  <c r="E14" i="11"/>
  <c r="H15" i="9"/>
  <c r="E13" i="11"/>
  <c r="H14" i="9"/>
  <c r="E12" i="11"/>
  <c r="H13" i="9"/>
  <c r="E11" i="11"/>
  <c r="E10" i="11"/>
  <c r="H11" i="9"/>
  <c r="H22" i="9" s="1"/>
  <c r="E9" i="11"/>
  <c r="E8" i="11"/>
  <c r="E20" i="11"/>
  <c r="H9" i="9"/>
  <c r="F19" i="12"/>
  <c r="F18" i="12"/>
  <c r="F17" i="12"/>
  <c r="F16" i="12"/>
  <c r="F15" i="12"/>
  <c r="F14" i="12"/>
  <c r="F13" i="12"/>
  <c r="F12" i="12"/>
  <c r="F20" i="12"/>
  <c r="F11" i="12"/>
  <c r="F10" i="12"/>
  <c r="F9" i="12"/>
  <c r="F8" i="12"/>
  <c r="O22" i="9"/>
  <c r="D21" i="12"/>
  <c r="H5" i="6"/>
  <c r="D20" i="12"/>
  <c r="B12" i="2"/>
  <c r="H12" i="9"/>
  <c r="H16" i="9"/>
  <c r="H18" i="9"/>
  <c r="H20" i="9"/>
  <c r="H6" i="21"/>
  <c r="B17" i="23"/>
  <c r="M22" i="9"/>
  <c r="M21" i="9"/>
  <c r="E6" i="2"/>
  <c r="B4" i="13"/>
  <c r="E8" i="2"/>
  <c r="B16" i="13"/>
  <c r="E7" i="2"/>
  <c r="B15" i="13"/>
  <c r="B11" i="2"/>
  <c r="B22" i="9"/>
  <c r="B5" i="5"/>
  <c r="C22" i="9"/>
  <c r="C5" i="5"/>
  <c r="D22" i="9"/>
  <c r="E22" i="9"/>
  <c r="B7" i="5"/>
  <c r="F22" i="9"/>
  <c r="C7" i="5"/>
  <c r="G22" i="9"/>
  <c r="D7" i="5"/>
  <c r="K22" i="9"/>
  <c r="B8" i="1"/>
  <c r="H8" i="1" s="1"/>
  <c r="B22" i="1"/>
  <c r="B21" i="12"/>
  <c r="B5" i="6"/>
  <c r="D21" i="10"/>
  <c r="C21" i="10"/>
  <c r="D20" i="10"/>
  <c r="C20" i="10"/>
  <c r="D21" i="11"/>
  <c r="J5" i="7"/>
  <c r="C21" i="11"/>
  <c r="F5" i="7"/>
  <c r="D20" i="11"/>
  <c r="C20" i="11"/>
  <c r="E21" i="12"/>
  <c r="K5" i="6"/>
  <c r="C21" i="12"/>
  <c r="E5" i="6"/>
  <c r="N5" i="6"/>
  <c r="E20" i="12"/>
  <c r="C20" i="12"/>
  <c r="D21" i="9"/>
  <c r="C21" i="9"/>
  <c r="G21" i="9"/>
  <c r="F21" i="9"/>
  <c r="L22" i="9"/>
  <c r="L21" i="9"/>
  <c r="O21" i="9"/>
  <c r="B14" i="2"/>
  <c r="E10" i="2"/>
  <c r="E9" i="2"/>
  <c r="B21" i="11"/>
  <c r="B5" i="7"/>
  <c r="K21" i="9"/>
  <c r="E21" i="9"/>
  <c r="B21" i="9"/>
  <c r="B21" i="10"/>
  <c r="B20" i="10"/>
  <c r="B20" i="11"/>
  <c r="B20" i="12"/>
  <c r="F6" i="24"/>
  <c r="E21" i="10"/>
  <c r="J9" i="6"/>
  <c r="D5" i="5"/>
  <c r="H10" i="9"/>
  <c r="E5" i="5"/>
  <c r="B10" i="1"/>
  <c r="H10" i="1" s="1"/>
  <c r="B31" i="1"/>
  <c r="G9" i="6"/>
  <c r="H9" i="6"/>
  <c r="M9" i="6"/>
  <c r="D9" i="6"/>
  <c r="B7" i="1"/>
  <c r="H7" i="1"/>
  <c r="E9" i="6"/>
  <c r="E20" i="10"/>
  <c r="B9" i="6"/>
  <c r="K9" i="6"/>
  <c r="E21" i="11"/>
  <c r="B6" i="1"/>
  <c r="H6" i="1"/>
  <c r="B23" i="11"/>
  <c r="F21" i="12"/>
  <c r="B23" i="12"/>
  <c r="D7" i="7"/>
  <c r="B7" i="7"/>
  <c r="H7" i="7"/>
  <c r="E7" i="7"/>
  <c r="B9" i="1"/>
  <c r="H9" i="1" s="1"/>
  <c r="I7" i="7"/>
  <c r="K7" i="7"/>
  <c r="J9" i="7"/>
  <c r="F7" i="7"/>
  <c r="J7" i="7"/>
  <c r="C7" i="7"/>
  <c r="B9" i="7"/>
  <c r="G7" i="7"/>
  <c r="L7" i="7"/>
  <c r="M7" i="7"/>
  <c r="F9" i="7"/>
  <c r="B10" i="7"/>
  <c r="B18" i="1"/>
  <c r="D6" i="24"/>
  <c r="B12" i="1" l="1"/>
  <c r="B13" i="1"/>
  <c r="E7" i="5"/>
  <c r="E8" i="5" s="1"/>
  <c r="F9" i="6"/>
  <c r="E11" i="6" s="1"/>
  <c r="C9" i="6"/>
  <c r="B11" i="6" s="1"/>
  <c r="I9" i="6"/>
  <c r="H11" i="6" s="1"/>
  <c r="L9" i="6"/>
  <c r="K11" i="6" s="1"/>
  <c r="B11" i="1"/>
  <c r="H11" i="1" s="1"/>
  <c r="B9" i="5"/>
  <c r="E9" i="5" s="1"/>
  <c r="E10" i="5" s="1"/>
  <c r="N21" i="9"/>
  <c r="H21" i="9"/>
  <c r="E6" i="5"/>
  <c r="B14" i="1" l="1"/>
  <c r="N11" i="6"/>
  <c r="B11" i="5"/>
  <c r="B12" i="5"/>
  <c r="B13" i="5"/>
  <c r="B5" i="3" l="1"/>
  <c r="B16" i="1" s="1"/>
  <c r="B19" i="1"/>
  <c r="B14" i="5"/>
  <c r="B20" i="1" l="1"/>
  <c r="B4" i="3"/>
  <c r="B13" i="2" l="1"/>
  <c r="B17" i="1"/>
  <c r="B21" i="1" s="1"/>
  <c r="B23" i="1" l="1"/>
  <c r="B24" i="1"/>
  <c r="B17" i="2"/>
  <c r="B18" i="2"/>
  <c r="B25" i="1" l="1"/>
  <c r="B19" i="2"/>
  <c r="E19" i="2" s="1"/>
  <c r="B15" i="2" s="1"/>
  <c r="B17" i="13" s="1"/>
  <c r="B29" i="1"/>
  <c r="B27" i="1" s="1"/>
  <c r="B30" i="1"/>
  <c r="B28" i="1"/>
  <c r="C30" i="1" l="1"/>
  <c r="I30" i="1" s="1"/>
  <c r="H28" i="1"/>
  <c r="B34" i="1"/>
  <c r="H27" i="1"/>
  <c r="H34" i="1" l="1"/>
  <c r="D11" i="24"/>
  <c r="D14" i="24" l="1"/>
  <c r="F14" i="24" s="1"/>
  <c r="F11" i="24"/>
  <c r="D13" i="24"/>
  <c r="F13" i="24" s="1"/>
  <c r="D15" i="24"/>
  <c r="F15" i="24" s="1"/>
  <c r="D12" i="24"/>
  <c r="F12" i="24" s="1"/>
</calcChain>
</file>

<file path=xl/sharedStrings.xml><?xml version="1.0" encoding="utf-8"?>
<sst xmlns="http://schemas.openxmlformats.org/spreadsheetml/2006/main" count="611" uniqueCount="386">
  <si>
    <t>……</t>
  </si>
  <si>
    <t>Total Configuraţii supuse calificării</t>
  </si>
  <si>
    <t>Energia Electrică Totală a Configuraţiei - EETC [MWh]</t>
  </si>
  <si>
    <t>Energia Termică a Configuraţiei - ETC [MWh]</t>
  </si>
  <si>
    <t>Consumul Total de Combustibil al Configuraţiei  - CTCC [MWh]</t>
  </si>
  <si>
    <t>Autoconsum  [MWh]</t>
  </si>
  <si>
    <t>Consum Propriu Tehnologic din producţia Proprie - CPTP  [MWh]</t>
  </si>
  <si>
    <t>Eficienţă electrică  [%]</t>
  </si>
  <si>
    <t>Eficienţă termică  [%]</t>
  </si>
  <si>
    <t>Eficienţă globală  [%]</t>
  </si>
  <si>
    <t>Factor de reducere a puterii electrice</t>
  </si>
  <si>
    <t>Coeficientul de definiţie Y al Configuraţiei</t>
  </si>
  <si>
    <t>Coeficientul de definiţie X al Configuraţiei</t>
  </si>
  <si>
    <t>Eficienţa electrică de referinţă  [%]</t>
  </si>
  <si>
    <t>Eficienţa termică de referinţă  [%]</t>
  </si>
  <si>
    <t xml:space="preserve">Factor de corecţie cu pierderile evitate prin reţelele electrice </t>
  </si>
  <si>
    <t>Factor de Calitate al Configuraţiei</t>
  </si>
  <si>
    <t>Factor de Calitate minim al Configuraţiei</t>
  </si>
  <si>
    <t>Eficienţă electrică în cogenerare de înaltă eficienţă [%]</t>
  </si>
  <si>
    <t>Eficienţă termică în cogenerare de înaltă eficienţă [%]</t>
  </si>
  <si>
    <t>Eficienţă globală în cogenerare de înaltă eficienţă [%]</t>
  </si>
  <si>
    <t>Eficienţa globală minimă  [%]</t>
  </si>
  <si>
    <t>Energie electrică de înaltă eficienţă a Configuraţiei - EEEC [MWh]</t>
  </si>
  <si>
    <t>Consum de combustibil în cogenerare de înaltă eficienţă  [MWh]</t>
  </si>
  <si>
    <t>Raport energie electrică/energie termică echivalent</t>
  </si>
  <si>
    <t>Unitatea nr. ……</t>
  </si>
  <si>
    <t>Total Configuraţie</t>
  </si>
  <si>
    <t>Capacitate electrică instalată  [MW]</t>
  </si>
  <si>
    <r>
      <t>Necesar Maxim de Putere Termică alocat - MaxC</t>
    </r>
    <r>
      <rPr>
        <vertAlign val="subscript"/>
        <sz val="10"/>
        <rFont val="Times New Roman"/>
        <family val="1"/>
      </rPr>
      <t>k</t>
    </r>
    <r>
      <rPr>
        <sz val="10"/>
        <rFont val="Times New Roman"/>
        <family val="1"/>
      </rPr>
      <t xml:space="preserve">  [MW]</t>
    </r>
  </si>
  <si>
    <r>
      <t>Puterea termică a Combustibilului consumat la funcţionarea cu MaxC - PCombMaxC</t>
    </r>
    <r>
      <rPr>
        <vertAlign val="subscript"/>
        <sz val="10"/>
        <rFont val="Times New Roman"/>
        <family val="1"/>
      </rPr>
      <t>k</t>
    </r>
    <r>
      <rPr>
        <sz val="10"/>
        <rFont val="Times New Roman"/>
        <family val="1"/>
      </rPr>
      <t xml:space="preserve">  [MW]</t>
    </r>
  </si>
  <si>
    <r>
      <t xml:space="preserve">Eficienţă electrică  - </t>
    </r>
    <r>
      <rPr>
        <sz val="10"/>
        <rFont val="Symbol"/>
        <family val="1"/>
        <charset val="2"/>
      </rPr>
      <t>h</t>
    </r>
    <r>
      <rPr>
        <vertAlign val="subscript"/>
        <sz val="10"/>
        <rFont val="Times New Roman"/>
        <family val="1"/>
      </rPr>
      <t>e,MaxC,k</t>
    </r>
    <r>
      <rPr>
        <sz val="10"/>
        <rFont val="Times New Roman"/>
        <family val="1"/>
      </rPr>
      <t xml:space="preserve"> [%]</t>
    </r>
  </si>
  <si>
    <r>
      <t xml:space="preserve">Eficienţă termică  - </t>
    </r>
    <r>
      <rPr>
        <sz val="10"/>
        <rFont val="Symbol"/>
        <family val="1"/>
        <charset val="2"/>
      </rPr>
      <t>h</t>
    </r>
    <r>
      <rPr>
        <vertAlign val="subscript"/>
        <sz val="10"/>
        <rFont val="Times New Roman"/>
        <family val="1"/>
      </rPr>
      <t>t,MaxC,k</t>
    </r>
    <r>
      <rPr>
        <sz val="10"/>
        <rFont val="Times New Roman"/>
        <family val="1"/>
      </rPr>
      <t xml:space="preserve"> [%]</t>
    </r>
  </si>
  <si>
    <r>
      <t>Factor de calitate pentru capacitate - FC</t>
    </r>
    <r>
      <rPr>
        <vertAlign val="subscript"/>
        <sz val="10"/>
        <rFont val="Times New Roman"/>
        <family val="1"/>
      </rPr>
      <t>MaxC,k</t>
    </r>
  </si>
  <si>
    <t>Factor de calitate minim pentru capacitate</t>
  </si>
  <si>
    <t>Capacitate electrică de înaltă eficienţă a Configuraţiei - CEEC  [MW]</t>
  </si>
  <si>
    <t>Nivel tensiune</t>
  </si>
  <si>
    <t>Valoare medie Configuraţie</t>
  </si>
  <si>
    <r>
      <t>Energie electrică livrată în lunile pe baza cărora se solicită calificarea, E</t>
    </r>
    <r>
      <rPr>
        <vertAlign val="subscript"/>
        <sz val="10"/>
        <rFont val="Times New Roman"/>
        <family val="1"/>
      </rPr>
      <t>livrat,i</t>
    </r>
    <r>
      <rPr>
        <sz val="10"/>
        <rFont val="Times New Roman"/>
        <family val="1"/>
      </rPr>
      <t xml:space="preserve"> [MWh]</t>
    </r>
  </si>
  <si>
    <r>
      <t>Factor de corecţie pentru energia electrică livrată, p</t>
    </r>
    <r>
      <rPr>
        <vertAlign val="subscript"/>
        <sz val="10"/>
        <rFont val="Times New Roman"/>
        <family val="1"/>
      </rPr>
      <t>livrat,i</t>
    </r>
    <r>
      <rPr>
        <sz val="10"/>
        <rFont val="Times New Roman"/>
        <family val="1"/>
      </rPr>
      <t xml:space="preserve"> aferent nivelului de tensiune i</t>
    </r>
  </si>
  <si>
    <r>
      <t>Autoconsum în lunile pe baza cărora se solicită calificarea, E</t>
    </r>
    <r>
      <rPr>
        <vertAlign val="subscript"/>
        <sz val="10"/>
        <rFont val="Times New Roman"/>
        <family val="1"/>
      </rPr>
      <t>autoconsum,i</t>
    </r>
    <r>
      <rPr>
        <sz val="10"/>
        <rFont val="Times New Roman"/>
        <family val="1"/>
      </rPr>
      <t xml:space="preserve"> [MWh]</t>
    </r>
  </si>
  <si>
    <r>
      <t>Factor de corecţie pentru Autoconsum, p</t>
    </r>
    <r>
      <rPr>
        <vertAlign val="subscript"/>
        <sz val="10"/>
        <rFont val="Times New Roman"/>
        <family val="1"/>
      </rPr>
      <t>autoconsum,i</t>
    </r>
    <r>
      <rPr>
        <sz val="10"/>
        <rFont val="Times New Roman"/>
        <family val="1"/>
      </rPr>
      <t xml:space="preserve"> aferent nivelului de tensiune i</t>
    </r>
  </si>
  <si>
    <r>
      <t>CPTP în lunile pe baza cărora se solicită calificarea, E</t>
    </r>
    <r>
      <rPr>
        <vertAlign val="subscript"/>
        <sz val="10"/>
        <rFont val="Times New Roman"/>
        <family val="1"/>
      </rPr>
      <t>CPTP,i</t>
    </r>
    <r>
      <rPr>
        <sz val="10"/>
        <rFont val="Times New Roman"/>
        <family val="1"/>
      </rPr>
      <t xml:space="preserve"> [MWh]</t>
    </r>
  </si>
  <si>
    <r>
      <t>Factor de corecţie pentru CPTP, p</t>
    </r>
    <r>
      <rPr>
        <vertAlign val="subscript"/>
        <sz val="10"/>
        <rFont val="Times New Roman"/>
        <family val="1"/>
      </rPr>
      <t>CPTP,i</t>
    </r>
    <r>
      <rPr>
        <sz val="10"/>
        <rFont val="Times New Roman"/>
        <family val="1"/>
      </rPr>
      <t xml:space="preserve"> aferent nivelului de tensiune i</t>
    </r>
  </si>
  <si>
    <t>Valoare cumulată/medie Configuraţie</t>
  </si>
  <si>
    <r>
      <t>Energie din combustibil consumată în lunile pe baza cărora se solicită calificarea, Q</t>
    </r>
    <r>
      <rPr>
        <vertAlign val="subscript"/>
        <sz val="10"/>
        <rFont val="Times New Roman"/>
        <family val="1"/>
      </rPr>
      <t>j</t>
    </r>
    <r>
      <rPr>
        <sz val="10"/>
        <rFont val="Times New Roman"/>
        <family val="1"/>
      </rPr>
      <t xml:space="preserve"> [MWh]</t>
    </r>
  </si>
  <si>
    <r>
      <t>Valoare de referinţă armonizată a eficienţei de producere separată a energiei termice, η</t>
    </r>
    <r>
      <rPr>
        <vertAlign val="subscript"/>
        <sz val="10"/>
        <rFont val="Times New Roman"/>
        <family val="1"/>
      </rPr>
      <t>t,Ref,j</t>
    </r>
    <r>
      <rPr>
        <sz val="10"/>
        <rFont val="Times New Roman"/>
        <family val="1"/>
      </rPr>
      <t xml:space="preserve">  aferentă combustibilului de tip j</t>
    </r>
  </si>
  <si>
    <t>Unităţi de cogenerare</t>
  </si>
  <si>
    <r>
      <t>Energie electrică produsă în lunile pe baza cărora se solicită calificarea, E</t>
    </r>
    <r>
      <rPr>
        <vertAlign val="subscript"/>
        <sz val="10"/>
        <rFont val="Times New Roman"/>
        <family val="1"/>
      </rPr>
      <t>k</t>
    </r>
    <r>
      <rPr>
        <sz val="10"/>
        <rFont val="Times New Roman"/>
        <family val="1"/>
      </rPr>
      <t xml:space="preserve"> [MWh]</t>
    </r>
  </si>
  <si>
    <r>
      <t>Valoare de referinţă armonizată a eficienţei de producere separată a energiei electrice, η</t>
    </r>
    <r>
      <rPr>
        <vertAlign val="subscript"/>
        <sz val="10"/>
        <rFont val="Times New Roman"/>
        <family val="1"/>
      </rPr>
      <t>e,Ref,k</t>
    </r>
    <r>
      <rPr>
        <sz val="10"/>
        <rFont val="Times New Roman"/>
        <family val="1"/>
      </rPr>
      <t xml:space="preserve"> aferentă unităţii nr. k</t>
    </r>
  </si>
  <si>
    <t>Autoconsum pe fiecare nivel de tensiune</t>
  </si>
  <si>
    <t>CPTP</t>
  </si>
  <si>
    <t>Energie termică utilă</t>
  </si>
  <si>
    <t>pt. consum urban – apă fierbinte</t>
  </si>
  <si>
    <t>Unitate de măsură</t>
  </si>
  <si>
    <t>[MWh]</t>
  </si>
  <si>
    <t>Nivel de tensiune</t>
  </si>
  <si>
    <r>
      <t>Total în Anul</t>
    </r>
    <r>
      <rPr>
        <sz val="12"/>
        <rFont val="Times New Roman"/>
        <family val="1"/>
      </rPr>
      <t xml:space="preserve"> </t>
    </r>
    <r>
      <rPr>
        <sz val="10"/>
        <rFont val="Times New Roman"/>
        <family val="1"/>
      </rPr>
      <t>de operare şi mentenanţă</t>
    </r>
  </si>
  <si>
    <t xml:space="preserve">Total energie termică utilă </t>
  </si>
  <si>
    <t>Total în Anul de operare şi mentenanţă</t>
  </si>
  <si>
    <t>Total energie electrică produsă</t>
  </si>
  <si>
    <t>Total consum de energie din combustibil</t>
  </si>
  <si>
    <t>Xlivrat</t>
  </si>
  <si>
    <t>Xautoconsum</t>
  </si>
  <si>
    <r>
      <t>Y = 100 / η</t>
    </r>
    <r>
      <rPr>
        <vertAlign val="subscript"/>
        <sz val="10"/>
        <rFont val="Times New Roman"/>
        <family val="1"/>
      </rPr>
      <t xml:space="preserve">t,Ref    </t>
    </r>
  </si>
  <si>
    <t>…… kV</t>
  </si>
  <si>
    <t>CSITIC</t>
  </si>
  <si>
    <r>
      <t>Pondere consum combustibil de tip j în total combustibil, aferentă unităţii nr. k , b</t>
    </r>
    <r>
      <rPr>
        <vertAlign val="subscript"/>
        <sz val="10"/>
        <rFont val="Times New Roman"/>
        <family val="1"/>
      </rPr>
      <t>k,j</t>
    </r>
  </si>
  <si>
    <r>
      <t>Puterea termică alocată a Serviciilor Interne Termice pentru Încălzire şi Combustibil - PSITIC</t>
    </r>
    <r>
      <rPr>
        <vertAlign val="subscript"/>
        <sz val="10"/>
        <rFont val="Times New Roman"/>
        <family val="1"/>
      </rPr>
      <t>k</t>
    </r>
    <r>
      <rPr>
        <sz val="10"/>
        <rFont val="Times New Roman"/>
        <family val="1"/>
      </rPr>
      <t xml:space="preserve">  [MW]</t>
    </r>
  </si>
  <si>
    <r>
      <t>Capacitate electrică Eligibilă - CEE</t>
    </r>
    <r>
      <rPr>
        <vertAlign val="subscript"/>
        <sz val="10"/>
        <rFont val="Times New Roman"/>
        <family val="1"/>
      </rPr>
      <t>k</t>
    </r>
    <r>
      <rPr>
        <sz val="10"/>
        <rFont val="Times New Roman"/>
        <family val="1"/>
      </rPr>
      <t xml:space="preserve">  [MW]</t>
    </r>
  </si>
  <si>
    <t>Tehnologie de cogenerare utilizată</t>
  </si>
  <si>
    <t>Combustibil principal</t>
  </si>
  <si>
    <t xml:space="preserve">Tipuri de combustibili utilizaţi </t>
  </si>
  <si>
    <t xml:space="preserve">Niveluri de tensiune pentru energia electrică livrată  [kV] </t>
  </si>
  <si>
    <t xml:space="preserve">Niveluri de tensiune pentru Autoconsum  [kV] </t>
  </si>
  <si>
    <t>Nivel de tensiune pentru CPTP  [kV]</t>
  </si>
  <si>
    <t xml:space="preserve">Niveluri de presiune producere energie termică utilă  [bar] </t>
  </si>
  <si>
    <t xml:space="preserve">Niveluri de presiune livrare energie termică utilă sub formă de abur  [bar] </t>
  </si>
  <si>
    <t>Consumul Serviciilor Interne Termice pentru Încălzire şi Combustibil ale Configuraţiei - CSITIC  [MWh]</t>
  </si>
  <si>
    <t>Economie de Energie Primară EEP  [%] / EEPabs [MWh]</t>
  </si>
  <si>
    <t>Raportul energie electrică/energie termică - valoare reală</t>
  </si>
  <si>
    <t>Valoarea de proiect a Raportului energie electrică/energie termică</t>
  </si>
  <si>
    <t>-</t>
  </si>
  <si>
    <t>Unitatea de cogenerare nr. ……</t>
  </si>
  <si>
    <t xml:space="preserve">Eficienţa producerii în regim de condensaţie  [%] </t>
  </si>
  <si>
    <t>Eficienţa globală certificată de furnizorul echipamentului [%]</t>
  </si>
  <si>
    <t>Echipament (unitate de cogenerare, cazan energetic, turbină, generator electric, CAI, CAF, etc.)</t>
  </si>
  <si>
    <t>An PIF</t>
  </si>
  <si>
    <t>CR0102</t>
  </si>
  <si>
    <t>1968</t>
  </si>
  <si>
    <t>CĂRBUNE/ PĂCURĂ</t>
  </si>
  <si>
    <t>2008</t>
  </si>
  <si>
    <t>2006</t>
  </si>
  <si>
    <t>VULCAN</t>
  </si>
  <si>
    <t xml:space="preserve">Tip combustibil principal  utilizat </t>
  </si>
  <si>
    <t>Producător/model</t>
  </si>
  <si>
    <t>Tipul unităţii de cogenerare</t>
  </si>
  <si>
    <t>Nivel de tensiune la care este racordat generatorul [kV]</t>
  </si>
  <si>
    <t>6.3 kV</t>
  </si>
  <si>
    <t>lignit</t>
  </si>
  <si>
    <t>pacura</t>
  </si>
  <si>
    <t>Unitatea de cogenerare / rezultat calcul</t>
  </si>
  <si>
    <t>Energie electrică produsă / an si luna</t>
  </si>
  <si>
    <t>Energie termică utilă / an si luna</t>
  </si>
  <si>
    <t>Configuraţia de producţie în cogenerare / rezultat calcul</t>
  </si>
  <si>
    <t>.............................</t>
  </si>
  <si>
    <t>……….</t>
  </si>
  <si>
    <t>Consumul Total de Combustibil al Configuraţiei în lunile pe baza cărora se solicită calificarea = CTCC =</t>
  </si>
  <si>
    <t>MWh</t>
  </si>
  <si>
    <t>Energia Electrică Totală a Configuraţiei în lunile pe baza cărora se solicită calificarea = EETC =</t>
  </si>
  <si>
    <t xml:space="preserve"> MWh</t>
  </si>
  <si>
    <r>
      <t>Energia Termică a Configuraţiei în lunile pe baza cărora se solicită calificarea = ETC =</t>
    </r>
    <r>
      <rPr>
        <sz val="10"/>
        <color indexed="10"/>
        <rFont val="Times New Roman"/>
        <family val="1"/>
      </rPr>
      <t xml:space="preserve"> </t>
    </r>
  </si>
  <si>
    <t>…... bar</t>
  </si>
  <si>
    <t xml:space="preserve">…… (nr. de inregistrare) </t>
  </si>
  <si>
    <r>
      <t xml:space="preserve">Unitatea nr. </t>
    </r>
    <r>
      <rPr>
        <b/>
        <sz val="10"/>
        <color indexed="10"/>
        <rFont val="Times New Roman"/>
        <family val="1"/>
      </rPr>
      <t>…… (nr. de inregistrare)</t>
    </r>
    <r>
      <rPr>
        <sz val="10"/>
        <color indexed="10"/>
        <rFont val="Times New Roman"/>
        <family val="1"/>
      </rPr>
      <t xml:space="preserve"> </t>
    </r>
  </si>
  <si>
    <t>3.5 bar</t>
  </si>
  <si>
    <t>Nivel presiune</t>
  </si>
  <si>
    <t>……… kV</t>
  </si>
  <si>
    <r>
      <t xml:space="preserve">Unitatea  nr. </t>
    </r>
    <r>
      <rPr>
        <b/>
        <sz val="10"/>
        <color indexed="10"/>
        <rFont val="Times New Roman"/>
        <family val="1"/>
      </rPr>
      <t>…… (nr. de inregistrare)</t>
    </r>
  </si>
  <si>
    <r>
      <t xml:space="preserve">Configuraţia  nr. </t>
    </r>
    <r>
      <rPr>
        <b/>
        <sz val="10"/>
        <color indexed="10"/>
        <rFont val="Times New Roman"/>
        <family val="1"/>
      </rPr>
      <t>…… (nr. de inregistrare)</t>
    </r>
  </si>
  <si>
    <t>TA de condensatie cu prize</t>
  </si>
  <si>
    <t>Cărbune - lignit</t>
  </si>
  <si>
    <t>40 bar</t>
  </si>
  <si>
    <t>BOILER</t>
  </si>
  <si>
    <t>Identificator în schema termomecanică simplificată</t>
  </si>
  <si>
    <t>Serie</t>
  </si>
  <si>
    <t>An instalare</t>
  </si>
  <si>
    <t>Producător/ Model</t>
  </si>
  <si>
    <t>Serviciu (flux de energie)  măsurat</t>
  </si>
  <si>
    <t>Ieşire</t>
  </si>
  <si>
    <t>-domeniu de valori-</t>
  </si>
  <si>
    <t>-unitate de măsură-</t>
  </si>
  <si>
    <t>Clasă de exactitate</t>
  </si>
  <si>
    <t>…………</t>
  </si>
  <si>
    <t>……………</t>
  </si>
  <si>
    <t>………</t>
  </si>
  <si>
    <t>MaxC =</t>
  </si>
  <si>
    <t>pt. consum industrial – gaze de ardere</t>
  </si>
  <si>
    <t>pt. consum industrial – abur</t>
  </si>
  <si>
    <t xml:space="preserve">pt. consum industrial – apă fierbinte </t>
  </si>
  <si>
    <t>RECALCULARE (daca nu se respecta conditia de FCmin)</t>
  </si>
  <si>
    <t>ALEGERE MaxC</t>
  </si>
  <si>
    <t>Perioada de funcţionare în regim de cogenerare maximă (data, ora)</t>
  </si>
  <si>
    <t>Raport energie electrică/energie termică, determinat</t>
  </si>
  <si>
    <t>…..</t>
  </si>
  <si>
    <t>...................</t>
  </si>
  <si>
    <t>Energie electrică produsă, măsurată [MWh]</t>
  </si>
  <si>
    <r>
      <t xml:space="preserve">Energie termică </t>
    </r>
    <r>
      <rPr>
        <b/>
        <sz val="10"/>
        <rFont val="Times New Roman"/>
        <family val="1"/>
      </rPr>
      <t>utilă</t>
    </r>
    <r>
      <rPr>
        <sz val="10"/>
        <rFont val="Times New Roman"/>
        <family val="1"/>
      </rPr>
      <t>, măsurată [MWh]</t>
    </r>
  </si>
  <si>
    <t>Energie termică produsă , măsurată pe fiecare nivel de presiune [MWh]</t>
  </si>
  <si>
    <t>Zi caracteristică / regim</t>
  </si>
  <si>
    <t>Regim de vară</t>
  </si>
  <si>
    <t>Regim de iarnă</t>
  </si>
  <si>
    <t>Zi lucrătoare</t>
  </si>
  <si>
    <t xml:space="preserve">Weekend </t>
  </si>
  <si>
    <t>Ora 1</t>
  </si>
  <si>
    <t>Ora 24</t>
  </si>
  <si>
    <t>Cantitate energie electrică [MWh]</t>
  </si>
  <si>
    <t>An</t>
  </si>
  <si>
    <t>Energie din combustibilul consumat</t>
  </si>
  <si>
    <t>Energie termică utilă total</t>
  </si>
  <si>
    <t>- din care % pentru consum urban</t>
  </si>
  <si>
    <t>Energie electrică produsă</t>
  </si>
  <si>
    <t>Autoconsum</t>
  </si>
  <si>
    <t>Energie electrică livrată</t>
  </si>
  <si>
    <t xml:space="preserve">Energie termică produsă total (inclusiv din surse de vîrf – CAI, CAF, etc.) </t>
  </si>
  <si>
    <t>%</t>
  </si>
  <si>
    <t>Ora 2</t>
  </si>
  <si>
    <t>Ora 3</t>
  </si>
  <si>
    <t>Ora 4</t>
  </si>
  <si>
    <t>Ora 5</t>
  </si>
  <si>
    <t>Ora 6</t>
  </si>
  <si>
    <t>Ora 7</t>
  </si>
  <si>
    <t>Ora 8</t>
  </si>
  <si>
    <t>Ora 9</t>
  </si>
  <si>
    <t>Ora 10</t>
  </si>
  <si>
    <t>Ora 11</t>
  </si>
  <si>
    <t>Ora 12</t>
  </si>
  <si>
    <t>Ora 13</t>
  </si>
  <si>
    <t>Ora 14</t>
  </si>
  <si>
    <t>Ora 15</t>
  </si>
  <si>
    <t>Ora 16</t>
  </si>
  <si>
    <t>Ora 17</t>
  </si>
  <si>
    <t>Ora 18</t>
  </si>
  <si>
    <t>Ora 19</t>
  </si>
  <si>
    <t>Ora 20</t>
  </si>
  <si>
    <t>Ora 21</t>
  </si>
  <si>
    <t>Ora 22</t>
  </si>
  <si>
    <t>Ora 23</t>
  </si>
  <si>
    <t>CAF</t>
  </si>
  <si>
    <t>CAI</t>
  </si>
  <si>
    <t>SRR</t>
  </si>
  <si>
    <t>CAZAN  ABUR ENERGETIC</t>
  </si>
  <si>
    <t>Consum combustibil (energie primara) ………</t>
  </si>
  <si>
    <t>valoarea rezultata din Sheet-ul "1 - tab8" !</t>
  </si>
  <si>
    <t>Tip combustibil (energie primara)</t>
  </si>
  <si>
    <t>Combustibil (energie primara) ………</t>
  </si>
  <si>
    <t>Consum de energie din combustibil (energie primara) / an si luna</t>
  </si>
  <si>
    <t>g.a.</t>
  </si>
  <si>
    <t>Agent termic utilizat</t>
  </si>
  <si>
    <t>abur</t>
  </si>
  <si>
    <r>
      <t>X = 100 / (η</t>
    </r>
    <r>
      <rPr>
        <vertAlign val="subscript"/>
        <sz val="10"/>
        <rFont val="Times New Roman"/>
        <family val="1"/>
      </rPr>
      <t xml:space="preserve">e,Ref </t>
    </r>
    <r>
      <rPr>
        <sz val="10"/>
        <rFont val="Symbol"/>
        <family val="1"/>
        <charset val="2"/>
      </rPr>
      <t>*</t>
    </r>
    <r>
      <rPr>
        <sz val="10"/>
        <rFont val="Times New Roman"/>
        <family val="1"/>
      </rPr>
      <t xml:space="preserve"> p</t>
    </r>
    <r>
      <rPr>
        <vertAlign val="subscript"/>
        <sz val="10"/>
        <rFont val="Times New Roman"/>
        <family val="1"/>
      </rPr>
      <t>pierd.evit</t>
    </r>
    <r>
      <rPr>
        <sz val="10"/>
        <rFont val="Times New Roman"/>
        <family val="1"/>
      </rPr>
      <t xml:space="preserve">] </t>
    </r>
  </si>
  <si>
    <t>Total în lunile pe baza cărora se solicită calificarea (*)</t>
  </si>
  <si>
    <t>gaze naturale (*)</t>
  </si>
  <si>
    <t>Cărbune - lignit, Păcură</t>
  </si>
  <si>
    <r>
      <t xml:space="preserve">Tabelul 1. Caracteristici ale Configuraţiei </t>
    </r>
    <r>
      <rPr>
        <b/>
        <sz val="12"/>
        <color indexed="10"/>
        <rFont val="Times New Roman"/>
        <family val="1"/>
      </rPr>
      <t>……… (nr. de inregistrare)</t>
    </r>
  </si>
  <si>
    <r>
      <t xml:space="preserve">Tabelul 3. Detalii privind mijloacele de măsurare a fluxurilor de energie intrate (combustibil şi, după caz, abur şi/sau gaze de ardere şi/sau condens din alte surse decat cele proprii) şi ieşite (energie termică, energie electrică şi/sau mecanică) din Configuraţia </t>
    </r>
    <r>
      <rPr>
        <b/>
        <sz val="12"/>
        <color indexed="10"/>
        <rFont val="Times New Roman"/>
        <family val="1"/>
      </rPr>
      <t xml:space="preserve">……… (nr. de inregistrare) </t>
    </r>
  </si>
  <si>
    <r>
      <t xml:space="preserve">Tabelul 4. Caracteristici ale unităţilor de cogenerare din Configuraţia </t>
    </r>
    <r>
      <rPr>
        <b/>
        <sz val="12"/>
        <color indexed="10"/>
        <rFont val="Times New Roman"/>
        <family val="1"/>
      </rPr>
      <t>……… (nr. de inregistrare)</t>
    </r>
  </si>
  <si>
    <r>
      <t xml:space="preserve">Tabelul 5. Date de exploatare în regim de cogenerare maximă, pentru determinarea valorii reale a Raportului energie electrică/energie termică al unităţilor de cogenerare din Configuraţia </t>
    </r>
    <r>
      <rPr>
        <b/>
        <sz val="12"/>
        <color indexed="10"/>
        <rFont val="Times New Roman"/>
        <family val="1"/>
      </rPr>
      <t>……… (nr. de inregistrare)</t>
    </r>
  </si>
  <si>
    <r>
      <t xml:space="preserve">Tabelul 6. Profilul anual al cererii de energie termică asigurată de Configuraţia </t>
    </r>
    <r>
      <rPr>
        <b/>
        <sz val="12"/>
        <color indexed="10"/>
        <rFont val="Times New Roman"/>
        <family val="1"/>
      </rPr>
      <t>……… (nr. de inregistrare)</t>
    </r>
  </si>
  <si>
    <r>
      <t xml:space="preserve">Tabelul 7. Profilul zilnic al cererii de energie termică asigurată de Configuraţia </t>
    </r>
    <r>
      <rPr>
        <b/>
        <sz val="12"/>
        <color indexed="10"/>
        <rFont val="Times New Roman"/>
        <family val="1"/>
      </rPr>
      <t>……… (nr. de inregistrare)</t>
    </r>
  </si>
  <si>
    <t>Anexa nr. 1</t>
  </si>
  <si>
    <t>Tabelul 2. Lista echipamentelor principale de pe amplasamentul Configuraţiei/Configuraţiilor</t>
  </si>
  <si>
    <t>TURBOGENERATOR</t>
  </si>
  <si>
    <t>........</t>
  </si>
  <si>
    <t>...............</t>
  </si>
  <si>
    <t>Anexa nr. 2</t>
  </si>
  <si>
    <t>. . . . . . . .</t>
  </si>
  <si>
    <r>
      <t xml:space="preserve">Tabelul 1. Consum de energie din combustibil în Configuraţia </t>
    </r>
    <r>
      <rPr>
        <b/>
        <sz val="12"/>
        <color indexed="10"/>
        <rFont val="Times New Roman"/>
        <family val="1"/>
      </rPr>
      <t>……… (nr. de inregistrare)</t>
    </r>
  </si>
  <si>
    <t>Inregistrările tuturor valorilor măsurate, datelor, informaţiilor inclusiv a celor care să confirme respectarea condiţiilor pentru măsurători şi calcule sunt pastrate pe o perioada de cel putin 10 ani.</t>
  </si>
  <si>
    <r>
      <t>Unitatea nr.</t>
    </r>
    <r>
      <rPr>
        <sz val="10"/>
        <color indexed="10"/>
        <rFont val="Times New Roman"/>
        <family val="1"/>
        <charset val="238"/>
      </rPr>
      <t xml:space="preserve"> …… (nr. de inregistrare)</t>
    </r>
  </si>
  <si>
    <r>
      <t xml:space="preserve">Tabelul 2. Energie electrică produsă de unităţile de cogenerare din Configuratia </t>
    </r>
    <r>
      <rPr>
        <b/>
        <sz val="12"/>
        <color indexed="10"/>
        <rFont val="Times New Roman"/>
        <family val="1"/>
      </rPr>
      <t>……… (nr. de inregistrare)</t>
    </r>
  </si>
  <si>
    <r>
      <t xml:space="preserve">Tabelul 3. Energie termică utilă livrată din Configuraţia </t>
    </r>
    <r>
      <rPr>
        <b/>
        <sz val="12"/>
        <color indexed="10"/>
        <rFont val="Times New Roman"/>
        <family val="1"/>
      </rPr>
      <t>……… (nr. de inregistrare)</t>
    </r>
  </si>
  <si>
    <r>
      <t xml:space="preserve">Tabelul 4. Energia electrică livrată, energia termică utilă pe tip de consum, Autoconsumul, Consumul Propriu Tehnologic din producţia Proprie (CPTP) şi Consumul Serviciilor Interne Termice pentru Incalzire şi Combustibil (CSITIC) din Configuraţia </t>
    </r>
    <r>
      <rPr>
        <b/>
        <sz val="12"/>
        <color indexed="10"/>
        <rFont val="Times New Roman"/>
        <family val="1"/>
      </rPr>
      <t>……… (nr. de inregistrare)</t>
    </r>
  </si>
  <si>
    <t>Anexa nr. 3</t>
  </si>
  <si>
    <r>
      <t xml:space="preserve">Tabelul 2. Valoarea de referinţă a eficienţei producerii separate a energiei termice pt. Configuratia </t>
    </r>
    <r>
      <rPr>
        <b/>
        <sz val="12"/>
        <color indexed="10"/>
        <rFont val="Times New Roman"/>
        <family val="1"/>
      </rPr>
      <t>……… (nr. de inregistrare)</t>
    </r>
  </si>
  <si>
    <r>
      <t xml:space="preserve">Tabelul 4. Coeficienţii de definiţie ai Configuraţiei </t>
    </r>
    <r>
      <rPr>
        <b/>
        <sz val="12"/>
        <color indexed="10"/>
        <rFont val="Times New Roman"/>
        <family val="1"/>
      </rPr>
      <t>……… (nr. de inregistrare)</t>
    </r>
  </si>
  <si>
    <r>
      <t xml:space="preserve">Tabelul 5. Rezultatele calculului de autoevaluare pentru calificarea capacităţii electrice a Configuratiei </t>
    </r>
    <r>
      <rPr>
        <b/>
        <sz val="12"/>
        <color indexed="10"/>
        <rFont val="Times New Roman"/>
        <family val="1"/>
      </rPr>
      <t>……… (nr. de inregistrare)</t>
    </r>
  </si>
  <si>
    <r>
      <t xml:space="preserve">Tabelul 6. Rezultatele calculului de autoevaluare pentru calificarea energiei electrice a Configuratiei/Configuratiilor </t>
    </r>
    <r>
      <rPr>
        <b/>
        <sz val="12"/>
        <color indexed="10"/>
        <rFont val="Times New Roman"/>
        <family val="1"/>
      </rPr>
      <t>………(nr. de inregistrare)</t>
    </r>
  </si>
  <si>
    <r>
      <t xml:space="preserve">Configuratia nr. </t>
    </r>
    <r>
      <rPr>
        <sz val="10"/>
        <color indexed="10"/>
        <rFont val="Times New Roman"/>
        <family val="1"/>
        <charset val="238"/>
      </rPr>
      <t>……(nr. de inregistrare)</t>
    </r>
  </si>
  <si>
    <r>
      <t xml:space="preserve">Configuraţia nr. </t>
    </r>
    <r>
      <rPr>
        <sz val="10"/>
        <color indexed="10"/>
        <rFont val="Times New Roman"/>
        <family val="1"/>
        <charset val="238"/>
      </rPr>
      <t>…… (nr. de inregistrare)</t>
    </r>
  </si>
  <si>
    <r>
      <t xml:space="preserve">Unitatea nr. </t>
    </r>
    <r>
      <rPr>
        <sz val="10"/>
        <color indexed="10"/>
        <rFont val="Times New Roman"/>
        <family val="1"/>
        <charset val="238"/>
      </rPr>
      <t>…… (nr. de inregistrare)</t>
    </r>
  </si>
  <si>
    <t>Livrat</t>
  </si>
  <si>
    <t>Tabelul 5. Cantităţi lunare de energie electrică livrate din centrala, care au beneficiat efectiv de Schema de sprijin în anul precedent</t>
  </si>
  <si>
    <t>Tabelul 6. Consumuri şi producţii din ultimii trei ani calendaristici realizate in centrala/amplasamentul Configuraţiei</t>
  </si>
  <si>
    <r>
      <t xml:space="preserve">Tabelul 1. Valoarea de referinţă a eficienţei producerii separate a energiei electrice pt. Configuratia </t>
    </r>
    <r>
      <rPr>
        <b/>
        <sz val="12"/>
        <color indexed="10"/>
        <rFont val="Times New Roman"/>
        <family val="1"/>
      </rPr>
      <t>……… (nr. de inregistrare)</t>
    </r>
  </si>
  <si>
    <t>Tip combustibil</t>
  </si>
  <si>
    <r>
      <t>Valoare de referinţă armonizată a eficienţei de producere separată a energiei electrice, η</t>
    </r>
    <r>
      <rPr>
        <vertAlign val="subscript"/>
        <sz val="10"/>
        <rFont val="Times New Roman"/>
        <family val="1"/>
      </rPr>
      <t>e,Ref,k,j</t>
    </r>
    <r>
      <rPr>
        <sz val="10"/>
        <rFont val="Times New Roman"/>
        <family val="1"/>
      </rPr>
      <t xml:space="preserve"> aferentă unităţii nr. k la funcţionarea pe combustibil de tip j (**)</t>
    </r>
  </si>
  <si>
    <t>apa</t>
  </si>
  <si>
    <t>Pondere agent termic cu utilizare directa (gaze de ardere/apa/abur) în total energie termica utila, q</t>
  </si>
  <si>
    <r>
      <t>Valoare de referinţă armonizată a eficienţei de producere separată a energiei termice, η</t>
    </r>
    <r>
      <rPr>
        <vertAlign val="subscript"/>
        <sz val="10"/>
        <rFont val="Times New Roman"/>
        <family val="1"/>
      </rPr>
      <t>t,Ref,j,ga/apa/abur</t>
    </r>
    <r>
      <rPr>
        <sz val="10"/>
        <rFont val="Times New Roman"/>
        <family val="1"/>
      </rPr>
      <t xml:space="preserve">  aferentă agentului termic utilizat (gaze de ardere/apa/abur) si combustibilului de tip j (*)</t>
    </r>
  </si>
  <si>
    <r>
      <t xml:space="preserve">Tabelul 3.  Factor de corecţie cu pierderile evitate prin reţelele electrice pt. Configuratia </t>
    </r>
    <r>
      <rPr>
        <b/>
        <sz val="12"/>
        <color indexed="10"/>
        <rFont val="Times New Roman"/>
        <family val="1"/>
      </rPr>
      <t>……… (nr. de inregistrare)</t>
    </r>
  </si>
  <si>
    <r>
      <t>X</t>
    </r>
    <r>
      <rPr>
        <vertAlign val="subscript"/>
        <sz val="10"/>
        <rFont val="Times New Roman"/>
        <family val="1"/>
        <charset val="238"/>
      </rPr>
      <t>CPTP</t>
    </r>
  </si>
  <si>
    <r>
      <t xml:space="preserve"> p</t>
    </r>
    <r>
      <rPr>
        <vertAlign val="subscript"/>
        <sz val="10"/>
        <rFont val="Times New Roman"/>
        <family val="1"/>
        <charset val="238"/>
      </rPr>
      <t>pierd.evit</t>
    </r>
  </si>
  <si>
    <r>
      <t>Energie electrică ce beneficiază de Schema de sprijin 
E</t>
    </r>
    <r>
      <rPr>
        <b/>
        <vertAlign val="superscript"/>
        <sz val="10"/>
        <rFont val="Times New Roman"/>
        <family val="1"/>
        <charset val="238"/>
      </rPr>
      <t xml:space="preserve">SS </t>
    </r>
    <r>
      <rPr>
        <b/>
        <sz val="10"/>
        <rFont val="Times New Roman"/>
        <family val="1"/>
        <charset val="238"/>
      </rPr>
      <t>[MWh]</t>
    </r>
  </si>
  <si>
    <r>
      <t>Capacitate electrică de inalta eficienta - CEEC</t>
    </r>
    <r>
      <rPr>
        <vertAlign val="subscript"/>
        <sz val="10"/>
        <rFont val="Times New Roman"/>
        <family val="1"/>
      </rPr>
      <t>k</t>
    </r>
    <r>
      <rPr>
        <sz val="10"/>
        <rFont val="Times New Roman"/>
        <family val="1"/>
      </rPr>
      <t xml:space="preserve">  [MW]</t>
    </r>
  </si>
  <si>
    <r>
      <t xml:space="preserve">Configuraţia nr. </t>
    </r>
    <r>
      <rPr>
        <sz val="11"/>
        <color indexed="10"/>
        <rFont val="Times New Roman"/>
        <family val="1"/>
        <charset val="238"/>
      </rPr>
      <t>…… (nr. de inregistrare)</t>
    </r>
  </si>
  <si>
    <r>
      <t>E</t>
    </r>
    <r>
      <rPr>
        <vertAlign val="subscript"/>
        <sz val="11"/>
        <rFont val="Times New Roman"/>
        <family val="1"/>
        <charset val="238"/>
      </rPr>
      <t>V</t>
    </r>
  </si>
  <si>
    <r>
      <t>E</t>
    </r>
    <r>
      <rPr>
        <vertAlign val="superscript"/>
        <sz val="11"/>
        <rFont val="Times New Roman"/>
        <family val="1"/>
        <charset val="238"/>
      </rPr>
      <t>SS</t>
    </r>
  </si>
  <si>
    <t>Energie electrică ce beneficiază de Schema de sprijin 
[MWh]</t>
  </si>
  <si>
    <r>
      <t xml:space="preserve">Configuratia nr. </t>
    </r>
    <r>
      <rPr>
        <sz val="11"/>
        <color indexed="10"/>
        <rFont val="Times New Roman"/>
        <family val="1"/>
        <charset val="238"/>
      </rPr>
      <t>…… (nr. de inregistrare)</t>
    </r>
  </si>
  <si>
    <t>Energie electrică livrată pe fiecare nivel de tensiune</t>
  </si>
  <si>
    <t>conform mijloc de măsurare sau 
fişă de calcul nr.</t>
  </si>
  <si>
    <r>
      <t xml:space="preserve">Combustibil (energie primara) </t>
    </r>
    <r>
      <rPr>
        <b/>
        <sz val="10"/>
        <rFont val="Times New Roman"/>
        <family val="1"/>
      </rPr>
      <t>lignit</t>
    </r>
  </si>
  <si>
    <r>
      <t xml:space="preserve">Combustibil (energie primara) </t>
    </r>
    <r>
      <rPr>
        <b/>
        <sz val="10"/>
        <rFont val="Times New Roman"/>
        <family val="1"/>
      </rPr>
      <t>pacura</t>
    </r>
  </si>
  <si>
    <r>
      <t xml:space="preserve">Consum combustibil (energie primara) </t>
    </r>
    <r>
      <rPr>
        <b/>
        <sz val="10"/>
        <rFont val="Times New Roman"/>
        <family val="1"/>
      </rPr>
      <t>lignit</t>
    </r>
  </si>
  <si>
    <r>
      <t xml:space="preserve">Consum combustibil (energie primara) </t>
    </r>
    <r>
      <rPr>
        <b/>
        <sz val="10"/>
        <rFont val="Times New Roman"/>
        <family val="1"/>
      </rPr>
      <t>pacura</t>
    </r>
  </si>
  <si>
    <t>Capacitatea electrică instalată a Configuraţiei  [MW]</t>
  </si>
  <si>
    <t>Capacitatea termică brută a Configuraţiei  [MW]</t>
  </si>
  <si>
    <t>Capacitatea termică netă a Configuraţiei  [MW]</t>
  </si>
  <si>
    <t>Necesar Maxim de Putere Termică asigurat  [MW]</t>
  </si>
  <si>
    <t>Puterea termică a Serviciilor Interne Termice pentru Incalzire şi Combustibil  [MW]</t>
  </si>
  <si>
    <t>Capacitatea electrică de înaltă eficienţă a Configuraţiei  [MW]</t>
  </si>
  <si>
    <t>Capacitate electrică instalată [MW]</t>
  </si>
  <si>
    <t>Capacitate termică instalată pe fiecare nivel de presiune [MW]</t>
  </si>
  <si>
    <t>Capacitate termică totală maxim simultană [MW]</t>
  </si>
  <si>
    <t>Cerere de energie termică pentru consum industrial asigurată de Configuraţie – putere medie orară [MW]</t>
  </si>
  <si>
    <t>Cerere de energie termică pentru consum urban asigurată de Configuraţie – putere medie orară [MW]</t>
  </si>
  <si>
    <r>
      <t xml:space="preserve">Cerere totală de energie termică </t>
    </r>
    <r>
      <rPr>
        <b/>
        <sz val="10"/>
        <rFont val="Times New Roman"/>
        <family val="1"/>
      </rPr>
      <t xml:space="preserve">pe amplasamentul </t>
    </r>
    <r>
      <rPr>
        <sz val="10"/>
        <rFont val="Times New Roman"/>
        <family val="1"/>
      </rPr>
      <t>Configuraţiei/Configuratiilor – putere medie orară [MW]</t>
    </r>
  </si>
  <si>
    <r>
      <t xml:space="preserve">Cerere de energie termică asigurată de Configuraţia nr. </t>
    </r>
    <r>
      <rPr>
        <b/>
        <sz val="10"/>
        <color indexed="10"/>
        <rFont val="Times New Roman"/>
        <family val="1"/>
      </rPr>
      <t xml:space="preserve">…… (nr. de inregistrare) </t>
    </r>
    <r>
      <rPr>
        <sz val="10"/>
        <rFont val="Times New Roman"/>
        <family val="1"/>
      </rPr>
      <t>– putere medie orară [MW]</t>
    </r>
  </si>
  <si>
    <r>
      <t xml:space="preserve">Cerere de energie termică asigurată de Configuraţia nr. </t>
    </r>
    <r>
      <rPr>
        <sz val="10"/>
        <color indexed="10"/>
        <rFont val="Times New Roman"/>
        <family val="1"/>
        <charset val="238"/>
      </rPr>
      <t xml:space="preserve"> …… (nr. de inregistrare)</t>
    </r>
    <r>
      <rPr>
        <sz val="10"/>
        <rFont val="Times New Roman"/>
        <family val="1"/>
      </rPr>
      <t xml:space="preserve"> – putere medie orară [MW]</t>
    </r>
  </si>
  <si>
    <r>
      <t xml:space="preserve">Cerere de energie termică asigurată de Configuraţia nr. </t>
    </r>
    <r>
      <rPr>
        <sz val="10"/>
        <color indexed="10"/>
        <rFont val="Times New Roman"/>
        <family val="1"/>
        <charset val="238"/>
      </rPr>
      <t>…… (nr. de inregistrare)</t>
    </r>
    <r>
      <rPr>
        <sz val="10"/>
        <rFont val="Times New Roman"/>
        <family val="1"/>
      </rPr>
      <t xml:space="preserve"> – putere medie orară [MW]</t>
    </r>
  </si>
  <si>
    <t xml:space="preserve">    </t>
  </si>
  <si>
    <r>
      <t>E</t>
    </r>
    <r>
      <rPr>
        <vertAlign val="subscript"/>
        <sz val="11"/>
        <rFont val="Times New Roman"/>
        <family val="1"/>
        <charset val="238"/>
      </rPr>
      <t>V</t>
    </r>
    <r>
      <rPr>
        <vertAlign val="superscript"/>
        <sz val="11"/>
        <rFont val="Times New Roman"/>
        <family val="1"/>
        <charset val="238"/>
      </rPr>
      <t>prd.n</t>
    </r>
  </si>
  <si>
    <r>
      <t>E</t>
    </r>
    <r>
      <rPr>
        <vertAlign val="superscript"/>
        <sz val="11"/>
        <rFont val="Times New Roman"/>
        <family val="1"/>
        <charset val="238"/>
      </rPr>
      <t>SS</t>
    </r>
    <r>
      <rPr>
        <vertAlign val="subscript"/>
        <sz val="11"/>
        <rFont val="Times New Roman"/>
        <family val="1"/>
        <charset val="238"/>
      </rPr>
      <t>prd.n</t>
    </r>
  </si>
  <si>
    <r>
      <t>Putere calorifică inferioară medie a combustibilului consumat în lunile pe baza cărora se solicită calificarea, PCI</t>
    </r>
    <r>
      <rPr>
        <vertAlign val="subscript"/>
        <sz val="10"/>
        <rFont val="Times New Roman"/>
        <family val="1"/>
      </rPr>
      <t>j</t>
    </r>
    <r>
      <rPr>
        <sz val="10"/>
        <rFont val="Times New Roman"/>
        <family val="1"/>
      </rPr>
      <t xml:space="preserve"> [kcal/kg, m3]</t>
    </r>
  </si>
  <si>
    <r>
      <t>Putere calorifică superioară medie a combustibilului consumat în lunile pe baza cărora se solicită calificarea, PCS</t>
    </r>
    <r>
      <rPr>
        <vertAlign val="subscript"/>
        <sz val="10"/>
        <rFont val="Times New Roman"/>
        <family val="1"/>
      </rPr>
      <t>j</t>
    </r>
    <r>
      <rPr>
        <sz val="10"/>
        <rFont val="Times New Roman"/>
        <family val="1"/>
      </rPr>
      <t xml:space="preserve"> [kcal/kg, m3]</t>
    </r>
  </si>
  <si>
    <t>15.12.2024 - ora 10</t>
  </si>
  <si>
    <t>Cerere de energie termică asiguratǎ de Configuraţie - putere medie săptămânală/lunară [MW]</t>
  </si>
  <si>
    <t>Săptămâna/ luna</t>
  </si>
  <si>
    <t>Săptămâna 1 / luna ianuarie</t>
  </si>
  <si>
    <t>Săptămâna 2 / luna ianuarie</t>
  </si>
  <si>
    <t>Săptămâna 3 / luna ianuarie</t>
  </si>
  <si>
    <t>Săptămâna 4 / luna ………</t>
  </si>
  <si>
    <t>Săptămâna 5 / luna ………</t>
  </si>
  <si>
    <t>Săptămâna 6 / luna ………</t>
  </si>
  <si>
    <t>Săptămâna 7 / luna ………</t>
  </si>
  <si>
    <t>Săptămâna 8 / luna ………</t>
  </si>
  <si>
    <t>Săptămâna 9 / luna ………</t>
  </si>
  <si>
    <t>Săptămâna 10 / luna ………</t>
  </si>
  <si>
    <t>Săptămâna 11 / luna ………</t>
  </si>
  <si>
    <t>Săptămâna 12 / luna ………</t>
  </si>
  <si>
    <t>Săptămâna 13 / luna ………</t>
  </si>
  <si>
    <t>Săptămâna 14 / luna ………</t>
  </si>
  <si>
    <t>Săptămâna 15 / luna ………</t>
  </si>
  <si>
    <t>Săptămâna 16 / luna ………</t>
  </si>
  <si>
    <t>Săptămâna 17 / luna ………</t>
  </si>
  <si>
    <t>Săptămâna 18 / luna ………</t>
  </si>
  <si>
    <t>Săptămâna 19 / luna ………</t>
  </si>
  <si>
    <t>Săptămâna 20 / luna ………</t>
  </si>
  <si>
    <t>Săptămâna 21 / luna ………</t>
  </si>
  <si>
    <t>Săptămâna 22 / luna ………</t>
  </si>
  <si>
    <t>Săptămâna 23 / luna ………</t>
  </si>
  <si>
    <t>Săptămâna 24 / luna ………</t>
  </si>
  <si>
    <t>Săptămâna 25 / luna ………</t>
  </si>
  <si>
    <t>Săptămâna 26 / luna ………</t>
  </si>
  <si>
    <t>Săptămâna 27 / luna ………</t>
  </si>
  <si>
    <t>Săptămâna 28 / luna ………</t>
  </si>
  <si>
    <t>Săptămâna 29 / luna ………</t>
  </si>
  <si>
    <t>Săptămâna 30 / luna ………</t>
  </si>
  <si>
    <t>Săptămâna 31 / luna ………</t>
  </si>
  <si>
    <t>Săptămâna 32 / luna ………</t>
  </si>
  <si>
    <t>Săptămâna 33 / luna ………</t>
  </si>
  <si>
    <t>Săptămâna 34 / luna ………</t>
  </si>
  <si>
    <t>Săptămâna 35 / luna ………</t>
  </si>
  <si>
    <t>Săptămâna 36 / luna ………</t>
  </si>
  <si>
    <t>Săptămâna 37 / luna ………</t>
  </si>
  <si>
    <t>Săptămâna 38 / luna ………</t>
  </si>
  <si>
    <t>Săptămâna 39 / luna ………</t>
  </si>
  <si>
    <t>Săptămâna 40 / luna ………</t>
  </si>
  <si>
    <t>Săptămâna 41 / luna ………</t>
  </si>
  <si>
    <t>Săptămâna 42 / luna ………</t>
  </si>
  <si>
    <t>Săptămâna 43 / luna ………</t>
  </si>
  <si>
    <t>Săptămâna 44 / luna ………</t>
  </si>
  <si>
    <t>Săptămâna 45 / luna ………</t>
  </si>
  <si>
    <t>Săptămâna 46 / luna ………</t>
  </si>
  <si>
    <t>Săptămâna 47 / luna ………</t>
  </si>
  <si>
    <t>Săptămâna 48 / luna ………</t>
  </si>
  <si>
    <t>Săptămâna 49 / luna ………</t>
  </si>
  <si>
    <t>Săptămâna 50 / luna ………</t>
  </si>
  <si>
    <t>Săptămâna 51 / luna decembrie</t>
  </si>
  <si>
    <t>Săptămâna 52 / luna decembrie</t>
  </si>
  <si>
    <t>Săptămâna 53 / luna decembrie</t>
  </si>
  <si>
    <t>Tabelul 8. Curba clasată a cererii de energie termică pentru 8760 ore pe an, pe total centrală/amplasament şi pe fiecare Configuraţie definită</t>
  </si>
  <si>
    <t>8760 / 8784</t>
  </si>
  <si>
    <r>
      <t>Numǎr de ore din anul</t>
    </r>
    <r>
      <rPr>
        <b/>
        <sz val="10"/>
        <color rgb="FFFF0000"/>
        <rFont val="Times New Roman"/>
        <family val="1"/>
      </rPr>
      <t xml:space="preserve"> .....................</t>
    </r>
  </si>
  <si>
    <t>ianuarie ………..</t>
  </si>
  <si>
    <t>februarie …………..</t>
  </si>
  <si>
    <t>martie ……….</t>
  </si>
  <si>
    <t>aprilie ………..</t>
  </si>
  <si>
    <t>mai …………..</t>
  </si>
  <si>
    <t>iunie …………</t>
  </si>
  <si>
    <t>iulie ………….</t>
  </si>
  <si>
    <t>august ………..</t>
  </si>
  <si>
    <t>septembrie …………</t>
  </si>
  <si>
    <t>octombrie …………</t>
  </si>
  <si>
    <t>noiembrie ………….</t>
  </si>
  <si>
    <t>decembrie ………..</t>
  </si>
  <si>
    <t>Suma dintre energia electrică livrată, autoconsum şi CPTP trebuie să fie egală cu energia electrică produsă de Configuraţie.</t>
  </si>
  <si>
    <t>Energie electrică livrată şi vândută la preţ negativ din configuraţie</t>
  </si>
  <si>
    <t>Energie electrică livrată şi vândută din configuraţie</t>
  </si>
  <si>
    <t>luna ianuarie / an …………</t>
  </si>
  <si>
    <t>luna februarie / an ………</t>
  </si>
  <si>
    <t>luna martie / an ………..</t>
  </si>
  <si>
    <t>luna aprilie / an …………</t>
  </si>
  <si>
    <t>luna mai / an …………..</t>
  </si>
  <si>
    <t>luna iunie / an ………….</t>
  </si>
  <si>
    <t>luna iulie / an ………….</t>
  </si>
  <si>
    <t>luna august / an ………….</t>
  </si>
  <si>
    <t>luna septembrie / an …………</t>
  </si>
  <si>
    <t>luna octombrie / an …………..</t>
  </si>
  <si>
    <t>luna noiembrie / an …………..</t>
  </si>
  <si>
    <t>luna decembrie /  an …………..</t>
  </si>
  <si>
    <t>Total an …………..</t>
  </si>
  <si>
    <t>(**) Valorile de referinta armonizate ale eficientei de producere separata a energiei electrice pentru fiecare unitate de cogenerare si pentru fiecare tip de combustibil sunt determinate conform prevederilor Regulamentului de calificare si ale Regulamentului delegat UE 2015/2402.</t>
  </si>
  <si>
    <t>(*) Valorile de referinta armonizate ale eficientei de producere separata a energiei termice pentru fiecare tip de combustibil sunt determinate conform prevederilor Regulamentului de calificare si ale Regulamentului delegat UE 2015/2402.</t>
  </si>
  <si>
    <t>Valorile factorului de corecţie cu pierderile evitate prin reţelele electrice sunt determinate in functie de nivelul de tensiune si de destinatia energiei (livrat / consum propriu / autoconsum), conform prevederilor Regulamentului de calificare si ale Regulamentului delegat UE 2015/2402.</t>
  </si>
  <si>
    <t>Energie electrică livrată şi vândută [MWh]</t>
  </si>
  <si>
    <t>Daca, pentru unitatile mai mari de 25 MW, nu se respecta conditia de Eficienta globala minima (70 %), se majoreaza FCmin conform Regulamentului de calificare</t>
  </si>
  <si>
    <r>
      <t>Energie electrică livrată şi vândută, diminuată cu cantitatea de energie electrică livrată din Configuraţie care a fost vândută la preţuri mai mici decât zero (tranzacţionată la preţuri negative) - E</t>
    </r>
    <r>
      <rPr>
        <vertAlign val="subscript"/>
        <sz val="10"/>
        <rFont val="Times New Roman"/>
        <family val="1"/>
      </rPr>
      <t>V</t>
    </r>
    <r>
      <rPr>
        <sz val="10"/>
        <rFont val="Times New Roman"/>
        <family val="1"/>
      </rPr>
      <t xml:space="preserve"> [MWh]</t>
    </r>
  </si>
  <si>
    <t>Total configuraţii 
supuse calificării</t>
  </si>
  <si>
    <t xml:space="preserve">total an </t>
  </si>
  <si>
    <r>
      <rPr>
        <sz val="11"/>
        <rFont val="Times New Roman"/>
        <family val="1"/>
      </rPr>
      <t xml:space="preserve">în perioada 1 </t>
    </r>
    <r>
      <rPr>
        <sz val="11"/>
        <color indexed="40"/>
        <rFont val="Times New Roman"/>
        <family val="1"/>
        <charset val="238"/>
      </rPr>
      <t xml:space="preserve">
</t>
    </r>
    <r>
      <rPr>
        <sz val="11"/>
        <rFont val="Times New Roman"/>
        <family val="1"/>
      </rPr>
      <t>01 ianuarie - ………….</t>
    </r>
  </si>
  <si>
    <t>în perioada 2
……………</t>
  </si>
  <si>
    <t>în perioada 3
……………</t>
  </si>
  <si>
    <t>în perioada n
…………. - 31 decembrie</t>
  </si>
  <si>
    <t>Configuraţia de producţie în cogenerare/
rezultat calcul pentru anul ………....... (anul pentru care se solicita calificarea)</t>
  </si>
  <si>
    <r>
      <t>E</t>
    </r>
    <r>
      <rPr>
        <vertAlign val="subscript"/>
        <sz val="11"/>
        <rFont val="Times New Roman"/>
        <family val="1"/>
        <charset val="238"/>
      </rPr>
      <t>V</t>
    </r>
    <r>
      <rPr>
        <vertAlign val="superscript"/>
        <sz val="11"/>
        <rFont val="Times New Roman"/>
        <family val="1"/>
        <charset val="238"/>
      </rPr>
      <t>prd.1</t>
    </r>
  </si>
  <si>
    <r>
      <t>E</t>
    </r>
    <r>
      <rPr>
        <vertAlign val="subscript"/>
        <sz val="11"/>
        <rFont val="Times New Roman"/>
        <family val="1"/>
        <charset val="238"/>
      </rPr>
      <t>V</t>
    </r>
    <r>
      <rPr>
        <vertAlign val="superscript"/>
        <sz val="11"/>
        <rFont val="Times New Roman"/>
        <family val="1"/>
        <charset val="238"/>
      </rPr>
      <t>prd.2</t>
    </r>
  </si>
  <si>
    <r>
      <t>E</t>
    </r>
    <r>
      <rPr>
        <vertAlign val="subscript"/>
        <sz val="11"/>
        <rFont val="Times New Roman"/>
        <family val="1"/>
        <charset val="238"/>
      </rPr>
      <t>V</t>
    </r>
    <r>
      <rPr>
        <vertAlign val="superscript"/>
        <sz val="11"/>
        <rFont val="Times New Roman"/>
        <family val="1"/>
        <charset val="238"/>
      </rPr>
      <t>prd.3</t>
    </r>
  </si>
  <si>
    <r>
      <t>E</t>
    </r>
    <r>
      <rPr>
        <vertAlign val="superscript"/>
        <sz val="11"/>
        <rFont val="Times New Roman"/>
        <family val="1"/>
        <charset val="238"/>
      </rPr>
      <t>SS</t>
    </r>
    <r>
      <rPr>
        <vertAlign val="subscript"/>
        <sz val="11"/>
        <rFont val="Times New Roman"/>
        <family val="1"/>
        <charset val="238"/>
      </rPr>
      <t>prd.1</t>
    </r>
  </si>
  <si>
    <r>
      <t>E</t>
    </r>
    <r>
      <rPr>
        <vertAlign val="superscript"/>
        <sz val="11"/>
        <rFont val="Times New Roman"/>
        <family val="1"/>
        <charset val="238"/>
      </rPr>
      <t>SS</t>
    </r>
    <r>
      <rPr>
        <vertAlign val="subscript"/>
        <sz val="11"/>
        <rFont val="Times New Roman"/>
        <family val="1"/>
        <charset val="238"/>
      </rPr>
      <t>prd.2</t>
    </r>
  </si>
  <si>
    <r>
      <t>E</t>
    </r>
    <r>
      <rPr>
        <vertAlign val="superscript"/>
        <sz val="11"/>
        <rFont val="Times New Roman"/>
        <family val="1"/>
        <charset val="238"/>
      </rPr>
      <t>SS</t>
    </r>
    <r>
      <rPr>
        <vertAlign val="subscript"/>
        <sz val="11"/>
        <rFont val="Times New Roman"/>
        <family val="1"/>
        <charset val="238"/>
      </rPr>
      <t>prd.3</t>
    </r>
  </si>
  <si>
    <t>Turbina cu abur, de condensatie, cu prize de cogenerare</t>
  </si>
  <si>
    <t xml:space="preserve">(*) Acest total  nu include lunile în care energia termică utilă livrată din Configurație este zero. </t>
  </si>
  <si>
    <t>(*)   În cazul combustibililor gazoşi valoarea de referinţă armonizată a eficienţei pentru producerea separată de energie electrică prevăzută în anexa nr. I la Regulamentul delegat UE 2015/2402 se va majora cu 0,5% ;</t>
  </si>
  <si>
    <t>Energie electrică livrată şi vândută, diminuată cu cantitatea de energie electrică livrată din Configuraţie care a fost vândută la preţuri mai mici decât zero (tranzacţionată la preţuri negative)
[MWh]</t>
  </si>
  <si>
    <r>
      <t xml:space="preserve">Tabelul 7. </t>
    </r>
    <r>
      <rPr>
        <b/>
        <sz val="11"/>
        <rFont val="Times New Roman"/>
        <family val="1"/>
      </rPr>
      <t xml:space="preserve">Energia electrică ce beneficiază de Schema de sprijin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</si>
</sst>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quot;$&quot;* #,##0.00_);_(&quot;$&quot;* \(#,##0.00\);_(&quot;$&quot;* &quot;-&quot;??_);_(@_)"/>
    <numFmt numFmtId="165" formatCode="_(* #,##0.00_);_(* \(#,##0.00\);_(* &quot;-&quot;??_);_(@_)"/>
    <numFmt numFmtId="166" formatCode="0.000"/>
    <numFmt numFmtId="167" formatCode="0.000%"/>
    <numFmt numFmtId="168" formatCode="#,##0.000"/>
    <numFmt numFmtId="169" formatCode="#,##0.0000"/>
  </numFmts>
  <fonts count="38" x14ac:knownFonts="1">
    <font>
      <sz val="10"/>
      <name val="Arial"/>
    </font>
    <font>
      <sz val="10"/>
      <name val="Arial"/>
    </font>
    <font>
      <sz val="10"/>
      <name val="Times New Roman"/>
      <family val="1"/>
    </font>
    <font>
      <sz val="12"/>
      <name val="Times New Roman"/>
      <family val="1"/>
    </font>
    <font>
      <b/>
      <sz val="12"/>
      <name val="Times New Roman"/>
      <family val="1"/>
    </font>
    <font>
      <b/>
      <sz val="10"/>
      <name val="Times New Roman"/>
      <family val="1"/>
    </font>
    <font>
      <vertAlign val="subscript"/>
      <sz val="10"/>
      <name val="Times New Roman"/>
      <family val="1"/>
    </font>
    <font>
      <sz val="8"/>
      <name val="Arial"/>
      <family val="2"/>
      <charset val="238"/>
    </font>
    <font>
      <sz val="10"/>
      <name val="Symbol"/>
      <family val="1"/>
      <charset val="2"/>
    </font>
    <font>
      <b/>
      <sz val="10"/>
      <color indexed="10"/>
      <name val="Times New Roman"/>
      <family val="1"/>
    </font>
    <font>
      <b/>
      <sz val="12"/>
      <color indexed="10"/>
      <name val="Times New Roman"/>
      <family val="1"/>
    </font>
    <font>
      <sz val="10"/>
      <color indexed="10"/>
      <name val="Times New Roman"/>
      <family val="1"/>
    </font>
    <font>
      <b/>
      <sz val="12"/>
      <name val="Times New Roman"/>
      <family val="1"/>
      <charset val="238"/>
    </font>
    <font>
      <sz val="10"/>
      <name val="Times New Roman"/>
      <family val="1"/>
      <charset val="238"/>
    </font>
    <font>
      <b/>
      <sz val="9"/>
      <name val="Times New Roman"/>
      <family val="1"/>
    </font>
    <font>
      <b/>
      <sz val="14"/>
      <color indexed="10"/>
      <name val="Times New Roman"/>
      <family val="1"/>
    </font>
    <font>
      <sz val="10"/>
      <color indexed="10"/>
      <name val="Arial"/>
      <family val="2"/>
      <charset val="238"/>
    </font>
    <font>
      <b/>
      <sz val="10"/>
      <name val="Arial"/>
      <family val="2"/>
      <charset val="238"/>
    </font>
    <font>
      <b/>
      <sz val="10"/>
      <color indexed="10"/>
      <name val="Arial"/>
      <family val="2"/>
    </font>
    <font>
      <sz val="10"/>
      <color indexed="10"/>
      <name val="Times New Roman"/>
      <family val="1"/>
      <charset val="238"/>
    </font>
    <font>
      <b/>
      <sz val="10"/>
      <name val="Times New Roman"/>
      <family val="1"/>
      <charset val="238"/>
    </font>
    <font>
      <vertAlign val="subscript"/>
      <sz val="10"/>
      <name val="Times New Roman"/>
      <family val="1"/>
      <charset val="238"/>
    </font>
    <font>
      <b/>
      <vertAlign val="superscript"/>
      <sz val="10"/>
      <name val="Times New Roman"/>
      <family val="1"/>
      <charset val="238"/>
    </font>
    <font>
      <b/>
      <sz val="11"/>
      <name val="Times New Roman"/>
      <family val="1"/>
      <charset val="238"/>
    </font>
    <font>
      <sz val="11"/>
      <name val="Times New Roman"/>
      <family val="1"/>
      <charset val="238"/>
    </font>
    <font>
      <vertAlign val="subscript"/>
      <sz val="11"/>
      <name val="Times New Roman"/>
      <family val="1"/>
      <charset val="238"/>
    </font>
    <font>
      <vertAlign val="superscript"/>
      <sz val="11"/>
      <name val="Times New Roman"/>
      <family val="1"/>
      <charset val="238"/>
    </font>
    <font>
      <sz val="11"/>
      <color indexed="10"/>
      <name val="Times New Roman"/>
      <family val="1"/>
      <charset val="238"/>
    </font>
    <font>
      <sz val="10"/>
      <name val="Arial"/>
      <family val="2"/>
    </font>
    <font>
      <b/>
      <sz val="14"/>
      <name val="Times New Roman"/>
      <family val="1"/>
    </font>
    <font>
      <b/>
      <sz val="10"/>
      <name val="Arial"/>
      <family val="2"/>
    </font>
    <font>
      <sz val="11"/>
      <color indexed="40"/>
      <name val="Times New Roman"/>
      <family val="1"/>
      <charset val="238"/>
    </font>
    <font>
      <sz val="11"/>
      <name val="Times New Roman"/>
      <family val="1"/>
    </font>
    <font>
      <b/>
      <sz val="10"/>
      <color rgb="FFFF0000"/>
      <name val="Times New Roman"/>
      <family val="1"/>
      <charset val="238"/>
    </font>
    <font>
      <sz val="10"/>
      <color rgb="FFFF0000"/>
      <name val="Arial"/>
      <family val="2"/>
      <charset val="238"/>
    </font>
    <font>
      <sz val="11"/>
      <color rgb="FF00B0F0"/>
      <name val="Times New Roman"/>
      <family val="1"/>
    </font>
    <font>
      <b/>
      <sz val="10"/>
      <color rgb="FFFF0000"/>
      <name val="Times New Roman"/>
      <family val="1"/>
    </font>
    <font>
      <b/>
      <sz val="11"/>
      <name val="Times New Roman"/>
      <family val="1"/>
    </font>
  </fonts>
  <fills count="4">
    <fill>
      <patternFill patternType="none"/>
    </fill>
    <fill>
      <patternFill patternType="gray125"/>
    </fill>
    <fill>
      <patternFill patternType="solid">
        <fgColor indexed="13"/>
        <bgColor indexed="64"/>
      </patternFill>
    </fill>
    <fill>
      <patternFill patternType="solid">
        <fgColor rgb="FFFFFF00"/>
        <bgColor indexed="64"/>
      </patternFill>
    </fill>
  </fills>
  <borders count="28">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style="medium">
        <color indexed="64"/>
      </right>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style="medium">
        <color indexed="64"/>
      </right>
      <top/>
      <bottom/>
      <diagonal/>
    </border>
    <border>
      <left style="medium">
        <color indexed="64"/>
      </left>
      <right/>
      <top/>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right/>
      <top style="medium">
        <color indexed="64"/>
      </top>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diagonal/>
    </border>
    <border>
      <left style="thin">
        <color indexed="64"/>
      </left>
      <right style="medium">
        <color indexed="64"/>
      </right>
      <top/>
      <bottom/>
      <diagonal/>
    </border>
    <border>
      <left style="medium">
        <color indexed="64"/>
      </left>
      <right style="thin">
        <color indexed="64"/>
      </right>
      <top/>
      <bottom/>
      <diagonal/>
    </border>
    <border>
      <left style="thin">
        <color indexed="64"/>
      </left>
      <right/>
      <top/>
      <bottom/>
      <diagonal/>
    </border>
  </borders>
  <cellStyleXfs count="4">
    <xf numFmtId="0" fontId="0" fillId="0" borderId="0"/>
    <xf numFmtId="165"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cellStyleXfs>
  <cellXfs count="344">
    <xf numFmtId="0" fontId="0" fillId="0" borderId="0" xfId="0"/>
    <xf numFmtId="0" fontId="2" fillId="0" borderId="2" xfId="0" applyFont="1" applyBorder="1" applyAlignment="1">
      <alignment horizontal="center" vertical="top" wrapText="1"/>
    </xf>
    <xf numFmtId="0" fontId="2" fillId="0" borderId="4" xfId="0" applyFont="1" applyBorder="1" applyAlignment="1">
      <alignment horizontal="center" wrapText="1"/>
    </xf>
    <xf numFmtId="0" fontId="2" fillId="0" borderId="4" xfId="0" applyFont="1" applyBorder="1" applyAlignment="1">
      <alignment horizontal="center" vertical="top" wrapText="1"/>
    </xf>
    <xf numFmtId="0" fontId="2" fillId="0" borderId="2" xfId="0" applyFont="1" applyBorder="1" applyAlignment="1">
      <alignment horizontal="justify" vertical="top" wrapText="1"/>
    </xf>
    <xf numFmtId="0" fontId="2" fillId="0" borderId="5" xfId="0" applyFont="1" applyBorder="1" applyAlignment="1">
      <alignment horizontal="center" wrapText="1"/>
    </xf>
    <xf numFmtId="0" fontId="2" fillId="0" borderId="6" xfId="0" applyFont="1" applyBorder="1" applyAlignment="1">
      <alignment horizontal="center" wrapText="1"/>
    </xf>
    <xf numFmtId="0" fontId="2" fillId="0" borderId="5"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justify" vertical="top" wrapText="1"/>
    </xf>
    <xf numFmtId="0" fontId="4" fillId="0" borderId="0" xfId="0" applyFont="1"/>
    <xf numFmtId="10" fontId="2" fillId="0" borderId="5" xfId="0" applyNumberFormat="1" applyFont="1" applyBorder="1" applyAlignment="1">
      <alignment horizontal="center" vertical="center" wrapText="1"/>
    </xf>
    <xf numFmtId="10" fontId="2" fillId="0" borderId="7" xfId="0" applyNumberFormat="1" applyFont="1" applyBorder="1" applyAlignment="1">
      <alignment horizontal="center" vertical="center" wrapText="1"/>
    </xf>
    <xf numFmtId="0" fontId="11" fillId="0" borderId="0" xfId="0" applyFont="1" applyFill="1" applyBorder="1" applyAlignment="1">
      <alignment horizontal="center" vertical="top" wrapText="1"/>
    </xf>
    <xf numFmtId="10" fontId="2" fillId="0" borderId="1" xfId="0" applyNumberFormat="1" applyFont="1" applyBorder="1" applyAlignment="1">
      <alignment horizontal="center" vertical="center" wrapText="1"/>
    </xf>
    <xf numFmtId="0" fontId="2" fillId="0" borderId="8" xfId="0" applyFont="1" applyBorder="1" applyAlignment="1">
      <alignment horizontal="center" vertical="top" wrapText="1"/>
    </xf>
    <xf numFmtId="0" fontId="2" fillId="0" borderId="5" xfId="0" applyFont="1" applyBorder="1" applyAlignment="1">
      <alignment horizontal="center" vertical="top" wrapText="1"/>
    </xf>
    <xf numFmtId="0" fontId="15" fillId="0" borderId="0" xfId="0" applyFont="1" applyFill="1" applyBorder="1" applyAlignment="1">
      <alignment horizontal="center" vertical="top" wrapText="1"/>
    </xf>
    <xf numFmtId="0" fontId="14" fillId="2" borderId="2" xfId="0" applyFont="1" applyFill="1" applyBorder="1" applyAlignment="1">
      <alignment horizontal="center" wrapText="1"/>
    </xf>
    <xf numFmtId="10" fontId="2" fillId="2" borderId="5" xfId="0" applyNumberFormat="1" applyFont="1" applyFill="1" applyBorder="1" applyAlignment="1">
      <alignment horizontal="center" vertical="center" wrapText="1"/>
    </xf>
    <xf numFmtId="10" fontId="2" fillId="2" borderId="7" xfId="0" applyNumberFormat="1" applyFont="1" applyFill="1" applyBorder="1" applyAlignment="1">
      <alignment horizontal="center" vertical="center" wrapText="1"/>
    </xf>
    <xf numFmtId="0" fontId="14" fillId="2" borderId="4" xfId="0" applyFont="1" applyFill="1" applyBorder="1" applyAlignment="1">
      <alignment horizontal="center" wrapText="1"/>
    </xf>
    <xf numFmtId="0" fontId="5" fillId="2" borderId="4" xfId="0" applyFont="1" applyFill="1" applyBorder="1" applyAlignment="1">
      <alignment horizontal="center" wrapText="1"/>
    </xf>
    <xf numFmtId="0" fontId="4" fillId="2" borderId="4" xfId="0" applyFont="1" applyFill="1" applyBorder="1" applyAlignment="1">
      <alignment horizontal="center" wrapText="1"/>
    </xf>
    <xf numFmtId="0" fontId="9" fillId="2" borderId="5" xfId="0" applyFont="1" applyFill="1" applyBorder="1" applyAlignment="1">
      <alignment horizontal="center" wrapText="1"/>
    </xf>
    <xf numFmtId="0" fontId="5" fillId="2" borderId="6" xfId="0" applyFont="1" applyFill="1" applyBorder="1" applyAlignment="1">
      <alignment horizontal="center" wrapText="1"/>
    </xf>
    <xf numFmtId="0" fontId="0" fillId="2" borderId="5" xfId="0" applyFill="1" applyBorder="1"/>
    <xf numFmtId="0" fontId="2" fillId="2" borderId="6" xfId="0" applyFont="1" applyFill="1" applyBorder="1" applyAlignment="1">
      <alignment horizontal="justify" vertical="top" wrapText="1"/>
    </xf>
    <xf numFmtId="0" fontId="2" fillId="2" borderId="6" xfId="0" applyFont="1" applyFill="1" applyBorder="1" applyAlignment="1">
      <alignment horizontal="center" wrapText="1"/>
    </xf>
    <xf numFmtId="0" fontId="2" fillId="2" borderId="4" xfId="0" applyFont="1" applyFill="1" applyBorder="1" applyAlignment="1">
      <alignment horizontal="justify" vertical="top" wrapText="1"/>
    </xf>
    <xf numFmtId="0" fontId="2" fillId="2" borderId="4" xfId="0" applyFont="1" applyFill="1" applyBorder="1" applyAlignment="1">
      <alignment horizontal="center" wrapText="1"/>
    </xf>
    <xf numFmtId="0" fontId="2" fillId="2" borderId="4"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2" fillId="0" borderId="9" xfId="0" applyFont="1" applyBorder="1" applyAlignment="1">
      <alignment horizontal="center" vertical="top" wrapText="1"/>
    </xf>
    <xf numFmtId="0" fontId="0" fillId="0" borderId="9" xfId="0" applyBorder="1"/>
    <xf numFmtId="0" fontId="0" fillId="0" borderId="4" xfId="0" applyBorder="1"/>
    <xf numFmtId="0" fontId="2" fillId="0" borderId="9" xfId="0" applyFont="1" applyBorder="1" applyAlignment="1">
      <alignment vertical="top" wrapText="1"/>
    </xf>
    <xf numFmtId="0" fontId="2" fillId="0" borderId="4" xfId="0" applyFont="1" applyBorder="1" applyAlignment="1">
      <alignment vertical="top" wrapText="1"/>
    </xf>
    <xf numFmtId="4" fontId="2" fillId="2" borderId="4" xfId="0" applyNumberFormat="1" applyFont="1" applyFill="1" applyBorder="1" applyAlignment="1">
      <alignment horizontal="center" vertical="top" wrapText="1"/>
    </xf>
    <xf numFmtId="4" fontId="2" fillId="0" borderId="4" xfId="0" applyNumberFormat="1" applyFont="1" applyBorder="1" applyAlignment="1">
      <alignment horizontal="center" vertical="top" wrapText="1"/>
    </xf>
    <xf numFmtId="4" fontId="2" fillId="0" borderId="4" xfId="0" applyNumberFormat="1" applyFont="1" applyFill="1" applyBorder="1" applyAlignment="1">
      <alignment horizontal="center" vertical="top" wrapText="1"/>
    </xf>
    <xf numFmtId="4" fontId="2" fillId="0" borderId="5" xfId="0" applyNumberFormat="1" applyFont="1" applyBorder="1" applyAlignment="1">
      <alignment horizontal="center" vertical="center" wrapText="1"/>
    </xf>
    <xf numFmtId="4" fontId="2" fillId="0" borderId="1" xfId="0" applyNumberFormat="1" applyFont="1" applyBorder="1" applyAlignment="1">
      <alignment horizontal="center" vertical="center" wrapText="1"/>
    </xf>
    <xf numFmtId="4" fontId="2" fillId="0" borderId="1" xfId="0" applyNumberFormat="1" applyFont="1" applyBorder="1" applyAlignment="1">
      <alignment horizontal="justify" vertical="top" wrapText="1"/>
    </xf>
    <xf numFmtId="4" fontId="2" fillId="2" borderId="5" xfId="0" applyNumberFormat="1" applyFont="1" applyFill="1" applyBorder="1" applyAlignment="1">
      <alignment horizontal="justify" vertical="top" wrapText="1"/>
    </xf>
    <xf numFmtId="4" fontId="2" fillId="0" borderId="4" xfId="0" applyNumberFormat="1" applyFont="1" applyBorder="1" applyAlignment="1">
      <alignment horizontal="center" vertical="center" wrapText="1"/>
    </xf>
    <xf numFmtId="0" fontId="16" fillId="0" borderId="0" xfId="0" applyFont="1"/>
    <xf numFmtId="0" fontId="5" fillId="2" borderId="2" xfId="0" applyFont="1" applyFill="1" applyBorder="1" applyAlignment="1">
      <alignment horizontal="center" wrapText="1"/>
    </xf>
    <xf numFmtId="0" fontId="5" fillId="2" borderId="5" xfId="0" applyFont="1" applyFill="1" applyBorder="1" applyAlignment="1">
      <alignment horizontal="center" wrapText="1"/>
    </xf>
    <xf numFmtId="0" fontId="2" fillId="2" borderId="6" xfId="0" applyFont="1" applyFill="1" applyBorder="1" applyAlignment="1">
      <alignment horizontal="center" vertical="top" wrapText="1"/>
    </xf>
    <xf numFmtId="0" fontId="5" fillId="0" borderId="5" xfId="0" applyFont="1" applyFill="1" applyBorder="1" applyAlignment="1">
      <alignment horizontal="right" vertical="top" wrapText="1"/>
    </xf>
    <xf numFmtId="0" fontId="5" fillId="0" borderId="5" xfId="0" applyFont="1" applyBorder="1"/>
    <xf numFmtId="0" fontId="5" fillId="0" borderId="6" xfId="0" applyFont="1" applyBorder="1"/>
    <xf numFmtId="0" fontId="5" fillId="0" borderId="2" xfId="0" applyFont="1" applyBorder="1" applyAlignment="1">
      <alignment horizontal="center" vertical="top" wrapText="1"/>
    </xf>
    <xf numFmtId="0" fontId="17" fillId="0" borderId="0" xfId="0" applyFont="1"/>
    <xf numFmtId="168" fontId="2" fillId="0" borderId="1" xfId="0" applyNumberFormat="1" applyFont="1" applyBorder="1" applyAlignment="1">
      <alignment horizontal="center" vertical="center" wrapText="1"/>
    </xf>
    <xf numFmtId="168" fontId="2" fillId="0" borderId="6" xfId="0" applyNumberFormat="1" applyFont="1" applyBorder="1" applyAlignment="1">
      <alignment horizontal="center" vertical="center" wrapText="1"/>
    </xf>
    <xf numFmtId="4" fontId="2" fillId="2" borderId="4" xfId="0" applyNumberFormat="1" applyFont="1" applyFill="1" applyBorder="1" applyAlignment="1">
      <alignment horizontal="right" vertical="top" wrapText="1"/>
    </xf>
    <xf numFmtId="4" fontId="3" fillId="2" borderId="4" xfId="0" applyNumberFormat="1" applyFont="1" applyFill="1" applyBorder="1" applyAlignment="1">
      <alignment vertical="top" wrapText="1"/>
    </xf>
    <xf numFmtId="4" fontId="2" fillId="0" borderId="4" xfId="0" applyNumberFormat="1" applyFont="1" applyBorder="1" applyAlignment="1">
      <alignment horizontal="right" vertical="top" wrapText="1"/>
    </xf>
    <xf numFmtId="4" fontId="2" fillId="0" borderId="5" xfId="0" applyNumberFormat="1" applyFont="1" applyBorder="1" applyAlignment="1">
      <alignment vertical="top" wrapText="1"/>
    </xf>
    <xf numFmtId="4" fontId="2" fillId="0" borderId="6" xfId="0" applyNumberFormat="1" applyFont="1" applyBorder="1" applyAlignment="1">
      <alignment vertical="top" wrapText="1"/>
    </xf>
    <xf numFmtId="4" fontId="0" fillId="0" borderId="0" xfId="0" applyNumberFormat="1"/>
    <xf numFmtId="10" fontId="2" fillId="0" borderId="4" xfId="3" applyNumberFormat="1" applyFont="1" applyBorder="1" applyAlignment="1">
      <alignment horizontal="right" vertical="top" wrapText="1"/>
    </xf>
    <xf numFmtId="10" fontId="2" fillId="0" borderId="4" xfId="3" applyNumberFormat="1" applyFont="1" applyBorder="1" applyAlignment="1">
      <alignment horizontal="center" vertical="top" wrapText="1"/>
    </xf>
    <xf numFmtId="10" fontId="2" fillId="0" borderId="6" xfId="3" applyNumberFormat="1" applyFont="1" applyBorder="1" applyAlignment="1">
      <alignment horizontal="right" vertical="top" wrapText="1"/>
    </xf>
    <xf numFmtId="10" fontId="2" fillId="0" borderId="6" xfId="3" applyNumberFormat="1" applyFont="1" applyBorder="1" applyAlignment="1">
      <alignment horizontal="center" vertical="top" wrapText="1"/>
    </xf>
    <xf numFmtId="4" fontId="2" fillId="0" borderId="5" xfId="0" applyNumberFormat="1" applyFont="1" applyBorder="1"/>
    <xf numFmtId="4" fontId="2" fillId="0" borderId="6" xfId="0" applyNumberFormat="1" applyFont="1" applyBorder="1" applyAlignment="1">
      <alignment horizontal="center"/>
    </xf>
    <xf numFmtId="10" fontId="5" fillId="2" borderId="6" xfId="3" applyNumberFormat="1" applyFont="1" applyFill="1" applyBorder="1" applyAlignment="1">
      <alignment horizontal="center" wrapText="1"/>
    </xf>
    <xf numFmtId="10" fontId="0" fillId="2" borderId="5" xfId="3" applyNumberFormat="1" applyFont="1" applyFill="1" applyBorder="1"/>
    <xf numFmtId="0" fontId="2" fillId="0" borderId="5" xfId="0" applyFont="1" applyBorder="1" applyAlignment="1">
      <alignment wrapText="1"/>
    </xf>
    <xf numFmtId="0" fontId="0" fillId="0" borderId="6" xfId="0" applyBorder="1" applyAlignment="1">
      <alignment wrapText="1"/>
    </xf>
    <xf numFmtId="10" fontId="2" fillId="2" borderId="5" xfId="3" applyNumberFormat="1" applyFont="1" applyFill="1" applyBorder="1" applyAlignment="1">
      <alignment horizontal="center" vertical="center" wrapText="1"/>
    </xf>
    <xf numFmtId="10" fontId="2" fillId="0" borderId="5" xfId="3" applyNumberFormat="1" applyFont="1" applyFill="1" applyBorder="1" applyAlignment="1">
      <alignment horizontal="center" vertical="center" wrapText="1"/>
    </xf>
    <xf numFmtId="0" fontId="2" fillId="2" borderId="2" xfId="0" applyFont="1" applyFill="1" applyBorder="1" applyAlignment="1">
      <alignment horizontal="justify" vertical="top" wrapText="1"/>
    </xf>
    <xf numFmtId="0" fontId="2" fillId="2" borderId="5" xfId="0" applyFont="1" applyFill="1" applyBorder="1" applyAlignment="1">
      <alignment horizontal="center" vertical="top" wrapText="1"/>
    </xf>
    <xf numFmtId="0" fontId="2" fillId="2" borderId="4" xfId="0" applyFont="1" applyFill="1" applyBorder="1" applyAlignment="1">
      <alignment horizontal="center" vertical="top" wrapText="1"/>
    </xf>
    <xf numFmtId="0" fontId="5" fillId="0" borderId="5" xfId="0" applyFont="1" applyBorder="1" applyAlignment="1">
      <alignment horizontal="center" vertical="top" wrapText="1"/>
    </xf>
    <xf numFmtId="0" fontId="17" fillId="2" borderId="10" xfId="0" applyFont="1" applyFill="1" applyBorder="1" applyAlignment="1">
      <alignment horizontal="center"/>
    </xf>
    <xf numFmtId="4" fontId="11" fillId="0" borderId="5" xfId="0" applyNumberFormat="1" applyFont="1" applyFill="1" applyBorder="1" applyAlignment="1">
      <alignment horizontal="center" vertical="center" wrapText="1"/>
    </xf>
    <xf numFmtId="0" fontId="16" fillId="0" borderId="0" xfId="0" applyFont="1" applyFill="1"/>
    <xf numFmtId="0" fontId="4" fillId="0" borderId="0" xfId="0" applyFont="1" applyAlignment="1"/>
    <xf numFmtId="0" fontId="2" fillId="2" borderId="5"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8" xfId="0" applyFont="1" applyFill="1" applyBorder="1" applyAlignment="1">
      <alignment horizontal="center" vertical="top" wrapText="1"/>
    </xf>
    <xf numFmtId="0" fontId="5" fillId="2" borderId="2" xfId="0" applyFont="1" applyFill="1" applyBorder="1" applyAlignment="1">
      <alignment horizontal="center" vertical="top" wrapText="1"/>
    </xf>
    <xf numFmtId="0" fontId="13" fillId="0" borderId="0" xfId="0" applyFont="1"/>
    <xf numFmtId="0" fontId="4" fillId="0" borderId="0" xfId="0" applyFont="1" applyAlignment="1">
      <alignment wrapText="1"/>
    </xf>
    <xf numFmtId="0" fontId="13" fillId="0" borderId="5" xfId="0" applyFont="1" applyBorder="1" applyAlignment="1">
      <alignment vertical="center" wrapText="1"/>
    </xf>
    <xf numFmtId="2" fontId="5" fillId="0" borderId="5" xfId="0" applyNumberFormat="1" applyFont="1" applyFill="1" applyBorder="1" applyAlignment="1">
      <alignment horizontal="right" vertical="center" wrapText="1"/>
    </xf>
    <xf numFmtId="0" fontId="13" fillId="0" borderId="2" xfId="0" applyFont="1" applyBorder="1" applyAlignment="1">
      <alignment vertical="center" wrapText="1"/>
    </xf>
    <xf numFmtId="0" fontId="5" fillId="2" borderId="2" xfId="0" applyFont="1" applyFill="1" applyBorder="1" applyAlignment="1">
      <alignment horizontal="right" vertical="center" wrapText="1"/>
    </xf>
    <xf numFmtId="0" fontId="13" fillId="0" borderId="2" xfId="0" applyFont="1" applyBorder="1" applyAlignment="1">
      <alignment horizontal="justify" vertical="center" wrapText="1"/>
    </xf>
    <xf numFmtId="2" fontId="5" fillId="0" borderId="2" xfId="0" applyNumberFormat="1" applyFont="1" applyFill="1" applyBorder="1" applyAlignment="1">
      <alignment horizontal="right" vertical="center" wrapText="1"/>
    </xf>
    <xf numFmtId="0" fontId="12" fillId="0" borderId="0" xfId="0" applyFont="1"/>
    <xf numFmtId="0" fontId="5" fillId="2" borderId="5" xfId="0" applyFont="1" applyFill="1" applyBorder="1" applyAlignment="1">
      <alignment horizontal="left" wrapText="1"/>
    </xf>
    <xf numFmtId="2" fontId="5" fillId="2" borderId="6" xfId="3" applyNumberFormat="1" applyFont="1" applyFill="1" applyBorder="1" applyAlignment="1">
      <alignment horizontal="center" wrapText="1"/>
    </xf>
    <xf numFmtId="49" fontId="2" fillId="2" borderId="2" xfId="0" applyNumberFormat="1" applyFont="1" applyFill="1" applyBorder="1" applyAlignment="1">
      <alignment horizontal="center" vertical="top" wrapText="1"/>
    </xf>
    <xf numFmtId="4" fontId="33" fillId="2" borderId="4" xfId="0" applyNumberFormat="1" applyFont="1" applyFill="1" applyBorder="1" applyAlignment="1">
      <alignment horizontal="center" vertical="top" wrapText="1"/>
    </xf>
    <xf numFmtId="166" fontId="2" fillId="2" borderId="5" xfId="0" applyNumberFormat="1" applyFont="1" applyFill="1" applyBorder="1" applyAlignment="1">
      <alignment horizontal="center" vertical="top" wrapText="1"/>
    </xf>
    <xf numFmtId="166" fontId="2" fillId="2" borderId="4" xfId="0" applyNumberFormat="1" applyFont="1" applyFill="1" applyBorder="1" applyAlignment="1">
      <alignment horizontal="center" vertical="top" wrapText="1"/>
    </xf>
    <xf numFmtId="166" fontId="2" fillId="2" borderId="1" xfId="0" applyNumberFormat="1" applyFont="1" applyFill="1" applyBorder="1" applyAlignment="1">
      <alignment horizontal="center" vertical="top" wrapText="1"/>
    </xf>
    <xf numFmtId="168" fontId="13" fillId="2" borderId="4" xfId="0" applyNumberFormat="1" applyFont="1" applyFill="1" applyBorder="1" applyAlignment="1">
      <alignment horizontal="right" vertical="top" wrapText="1"/>
    </xf>
    <xf numFmtId="168" fontId="2" fillId="2" borderId="4" xfId="0" applyNumberFormat="1" applyFont="1" applyFill="1" applyBorder="1" applyAlignment="1">
      <alignment horizontal="right" vertical="top" wrapText="1"/>
    </xf>
    <xf numFmtId="168" fontId="13" fillId="0" borderId="4" xfId="0" applyNumberFormat="1" applyFont="1" applyFill="1" applyBorder="1" applyAlignment="1">
      <alignment horizontal="right" vertical="top" wrapText="1"/>
    </xf>
    <xf numFmtId="168" fontId="2" fillId="0" borderId="4" xfId="0" applyNumberFormat="1" applyFont="1" applyFill="1" applyBorder="1" applyAlignment="1">
      <alignment horizontal="right" vertical="top" wrapText="1"/>
    </xf>
    <xf numFmtId="168" fontId="2" fillId="0" borderId="4" xfId="0" applyNumberFormat="1" applyFont="1" applyBorder="1" applyAlignment="1">
      <alignment horizontal="right" vertical="top" wrapText="1"/>
    </xf>
    <xf numFmtId="168" fontId="2" fillId="0" borderId="11" xfId="0" applyNumberFormat="1" applyFont="1" applyBorder="1" applyAlignment="1">
      <alignment horizontal="right" vertical="top" wrapText="1"/>
    </xf>
    <xf numFmtId="0" fontId="2" fillId="0" borderId="5" xfId="0" applyFont="1" applyBorder="1" applyAlignment="1">
      <alignment horizontal="left" vertical="top" wrapText="1"/>
    </xf>
    <xf numFmtId="0" fontId="2" fillId="0" borderId="5" xfId="0" applyFont="1" applyBorder="1" applyAlignment="1">
      <alignment horizontal="left" vertical="center" wrapText="1"/>
    </xf>
    <xf numFmtId="0" fontId="2" fillId="0" borderId="2" xfId="0" applyFont="1" applyBorder="1" applyAlignment="1">
      <alignment horizontal="left" vertical="top" wrapText="1"/>
    </xf>
    <xf numFmtId="0" fontId="2" fillId="0" borderId="10" xfId="0" applyFont="1" applyBorder="1" applyAlignment="1">
      <alignment horizontal="left" vertical="center" wrapText="1"/>
    </xf>
    <xf numFmtId="0" fontId="34" fillId="0" borderId="0" xfId="0" applyFont="1"/>
    <xf numFmtId="0" fontId="24" fillId="0" borderId="0" xfId="0" applyFont="1"/>
    <xf numFmtId="0" fontId="23" fillId="0" borderId="0" xfId="0" applyFont="1"/>
    <xf numFmtId="0" fontId="13" fillId="0" borderId="0" xfId="0" applyFont="1" applyBorder="1" applyAlignment="1">
      <alignment wrapText="1"/>
    </xf>
    <xf numFmtId="0" fontId="0" fillId="0" borderId="0" xfId="0" applyBorder="1"/>
    <xf numFmtId="0" fontId="13" fillId="0" borderId="0" xfId="0" applyFont="1" applyFill="1" applyBorder="1" applyAlignment="1">
      <alignment wrapText="1"/>
    </xf>
    <xf numFmtId="49" fontId="0" fillId="0" borderId="0" xfId="0" applyNumberFormat="1"/>
    <xf numFmtId="49" fontId="24" fillId="0" borderId="5" xfId="0" applyNumberFormat="1" applyFont="1" applyBorder="1" applyAlignment="1">
      <alignment horizontal="left" vertical="center" wrapText="1"/>
    </xf>
    <xf numFmtId="0" fontId="24" fillId="0" borderId="5" xfId="0" applyFont="1" applyBorder="1" applyAlignment="1">
      <alignment horizontal="left" vertical="center"/>
    </xf>
    <xf numFmtId="0" fontId="24" fillId="0" borderId="5" xfId="0" applyFont="1" applyBorder="1" applyAlignment="1">
      <alignment horizontal="right" vertical="center"/>
    </xf>
    <xf numFmtId="0" fontId="24" fillId="0" borderId="5" xfId="0" applyFont="1" applyFill="1" applyBorder="1" applyAlignment="1">
      <alignment horizontal="right" vertical="center" wrapText="1"/>
    </xf>
    <xf numFmtId="166" fontId="24" fillId="3" borderId="5" xfId="0" applyNumberFormat="1" applyFont="1" applyFill="1" applyBorder="1" applyAlignment="1">
      <alignment horizontal="right" vertical="center"/>
    </xf>
    <xf numFmtId="166" fontId="24" fillId="0" borderId="5" xfId="0" applyNumberFormat="1" applyFont="1" applyFill="1" applyBorder="1" applyAlignment="1">
      <alignment horizontal="right" vertical="center"/>
    </xf>
    <xf numFmtId="0" fontId="24" fillId="0" borderId="12" xfId="0" applyFont="1" applyFill="1" applyBorder="1" applyAlignment="1">
      <alignment horizontal="right" vertical="center" wrapText="1"/>
    </xf>
    <xf numFmtId="168" fontId="2" fillId="0" borderId="13" xfId="0" applyNumberFormat="1" applyFont="1" applyBorder="1" applyAlignment="1">
      <alignment horizontal="right" vertical="top" wrapText="1"/>
    </xf>
    <xf numFmtId="168" fontId="5" fillId="0" borderId="13" xfId="0" applyNumberFormat="1" applyFont="1" applyBorder="1" applyAlignment="1">
      <alignment horizontal="right" vertical="top" wrapText="1"/>
    </xf>
    <xf numFmtId="4" fontId="2" fillId="0" borderId="14" xfId="0" applyNumberFormat="1" applyFont="1" applyBorder="1" applyAlignment="1">
      <alignment horizontal="center" vertical="top" wrapText="1"/>
    </xf>
    <xf numFmtId="4" fontId="2" fillId="0" borderId="13" xfId="0" applyNumberFormat="1" applyFont="1" applyBorder="1" applyAlignment="1">
      <alignment horizontal="center" vertical="top" wrapText="1"/>
    </xf>
    <xf numFmtId="0" fontId="2" fillId="0" borderId="0" xfId="0" applyFont="1" applyBorder="1" applyAlignment="1">
      <alignment horizontal="center" vertical="top" wrapText="1"/>
    </xf>
    <xf numFmtId="168" fontId="2" fillId="0" borderId="15" xfId="3" applyNumberFormat="1" applyFont="1" applyBorder="1" applyAlignment="1">
      <alignment horizontal="right" vertical="top" wrapText="1"/>
    </xf>
    <xf numFmtId="167" fontId="5" fillId="0" borderId="16" xfId="3" applyNumberFormat="1" applyFont="1" applyFill="1" applyBorder="1" applyAlignment="1">
      <alignment horizontal="right" vertical="top" wrapText="1"/>
    </xf>
    <xf numFmtId="167" fontId="2" fillId="0" borderId="15" xfId="3" applyNumberFormat="1" applyFont="1" applyBorder="1" applyAlignment="1">
      <alignment horizontal="center" vertical="top" wrapText="1"/>
    </xf>
    <xf numFmtId="167" fontId="2" fillId="0" borderId="16" xfId="3" applyNumberFormat="1" applyFont="1" applyBorder="1" applyAlignment="1">
      <alignment horizontal="center" vertical="top" wrapText="1"/>
    </xf>
    <xf numFmtId="0" fontId="5" fillId="2" borderId="5"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13" fillId="0" borderId="5" xfId="0" applyFont="1" applyBorder="1" applyAlignment="1">
      <alignment horizontal="center" wrapText="1"/>
    </xf>
    <xf numFmtId="0" fontId="13" fillId="0" borderId="5" xfId="0" applyFont="1" applyBorder="1" applyAlignment="1">
      <alignment wrapText="1"/>
    </xf>
    <xf numFmtId="0" fontId="28" fillId="0" borderId="6" xfId="0" applyFont="1" applyBorder="1" applyAlignment="1">
      <alignment wrapText="1"/>
    </xf>
    <xf numFmtId="0" fontId="20" fillId="2" borderId="5" xfId="0" applyFont="1" applyFill="1" applyBorder="1" applyAlignment="1">
      <alignment horizontal="center" wrapText="1"/>
    </xf>
    <xf numFmtId="0" fontId="20" fillId="2" borderId="6" xfId="0" applyFont="1" applyFill="1" applyBorder="1" applyAlignment="1">
      <alignment horizontal="center" wrapText="1"/>
    </xf>
    <xf numFmtId="0" fontId="5" fillId="2" borderId="4" xfId="0" applyFont="1" applyFill="1" applyBorder="1" applyAlignment="1">
      <alignment horizontal="center" vertical="top" wrapText="1"/>
    </xf>
    <xf numFmtId="4" fontId="5" fillId="2" borderId="4" xfId="0" applyNumberFormat="1" applyFont="1" applyFill="1" applyBorder="1" applyAlignment="1">
      <alignment horizontal="center" vertical="top" wrapText="1"/>
    </xf>
    <xf numFmtId="0" fontId="20" fillId="0" borderId="17" xfId="0" applyFont="1" applyBorder="1" applyAlignment="1">
      <alignment horizontal="left" vertical="top" wrapText="1"/>
    </xf>
    <xf numFmtId="0" fontId="2" fillId="0" borderId="2" xfId="0" applyFont="1" applyFill="1" applyBorder="1" applyAlignment="1">
      <alignment horizontal="right" vertical="center" wrapText="1"/>
    </xf>
    <xf numFmtId="4" fontId="2" fillId="0" borderId="5" xfId="0" applyNumberFormat="1" applyFont="1" applyFill="1" applyBorder="1" applyAlignment="1">
      <alignment horizontal="center" vertical="center" wrapText="1"/>
    </xf>
    <xf numFmtId="4" fontId="20" fillId="2" borderId="4" xfId="0" applyNumberFormat="1" applyFont="1" applyFill="1" applyBorder="1" applyAlignment="1">
      <alignment horizontal="center" vertical="top" wrapText="1"/>
    </xf>
    <xf numFmtId="0" fontId="2" fillId="0" borderId="0" xfId="0" applyFont="1"/>
    <xf numFmtId="0" fontId="5" fillId="0" borderId="17" xfId="0" applyFont="1" applyBorder="1" applyAlignment="1">
      <alignment horizontal="left" vertical="top" wrapText="1"/>
    </xf>
    <xf numFmtId="0" fontId="2" fillId="0" borderId="0" xfId="0" applyFont="1" applyAlignment="1">
      <alignment vertical="center"/>
    </xf>
    <xf numFmtId="0" fontId="5" fillId="0" borderId="17" xfId="0" applyFont="1" applyBorder="1" applyAlignment="1">
      <alignment horizontal="left"/>
    </xf>
    <xf numFmtId="49" fontId="35" fillId="0" borderId="5" xfId="0" applyNumberFormat="1" applyFont="1" applyBorder="1" applyAlignment="1">
      <alignment horizontal="left" vertical="center" wrapText="1"/>
    </xf>
    <xf numFmtId="0" fontId="2" fillId="0" borderId="3" xfId="0" applyFont="1" applyBorder="1" applyAlignment="1">
      <alignment horizontal="center" vertical="center" wrapText="1"/>
    </xf>
    <xf numFmtId="0" fontId="2" fillId="0" borderId="6" xfId="0" applyFont="1" applyBorder="1" applyAlignment="1">
      <alignment horizontal="center" vertical="center" wrapText="1"/>
    </xf>
    <xf numFmtId="0" fontId="2" fillId="0" borderId="2" xfId="0" applyFont="1" applyBorder="1" applyAlignment="1">
      <alignment horizontal="center" vertical="top" wrapText="1"/>
    </xf>
    <xf numFmtId="166" fontId="0" fillId="0" borderId="0" xfId="0" applyNumberFormat="1"/>
    <xf numFmtId="168" fontId="0" fillId="0" borderId="0" xfId="0" applyNumberFormat="1"/>
    <xf numFmtId="2" fontId="5" fillId="0" borderId="6" xfId="0" applyNumberFormat="1" applyFont="1" applyFill="1" applyBorder="1" applyAlignment="1">
      <alignment horizontal="center" wrapText="1"/>
    </xf>
    <xf numFmtId="0" fontId="2" fillId="0" borderId="1" xfId="0" applyFont="1" applyBorder="1" applyAlignment="1">
      <alignment horizontal="center" vertical="center" wrapText="1"/>
    </xf>
    <xf numFmtId="0" fontId="13" fillId="0" borderId="3" xfId="0" applyFont="1" applyBorder="1" applyAlignment="1">
      <alignment horizontal="center" vertical="center" wrapText="1"/>
    </xf>
    <xf numFmtId="0" fontId="28" fillId="0" borderId="0" xfId="0" applyFont="1"/>
    <xf numFmtId="0" fontId="5" fillId="2" borderId="5" xfId="0" applyFont="1" applyFill="1" applyBorder="1" applyAlignment="1">
      <alignment horizontal="center" vertical="top" wrapText="1"/>
    </xf>
    <xf numFmtId="4" fontId="5" fillId="2" borderId="2" xfId="0" applyNumberFormat="1" applyFont="1" applyFill="1" applyBorder="1" applyAlignment="1">
      <alignment horizontal="center" vertical="top" wrapText="1"/>
    </xf>
    <xf numFmtId="168" fontId="2" fillId="2" borderId="2" xfId="0" applyNumberFormat="1" applyFont="1" applyFill="1" applyBorder="1" applyAlignment="1">
      <alignment horizontal="right" vertical="top" wrapText="1"/>
    </xf>
    <xf numFmtId="168" fontId="2" fillId="0" borderId="2" xfId="0" applyNumberFormat="1" applyFont="1" applyBorder="1" applyAlignment="1">
      <alignment horizontal="right" vertical="top" wrapText="1"/>
    </xf>
    <xf numFmtId="0" fontId="20" fillId="0" borderId="5" xfId="0" applyFont="1" applyBorder="1" applyAlignment="1">
      <alignment horizontal="center" vertical="top" wrapText="1"/>
    </xf>
    <xf numFmtId="0" fontId="20" fillId="0" borderId="6" xfId="0" applyFont="1" applyBorder="1" applyAlignment="1">
      <alignment horizontal="center" vertical="top" wrapText="1"/>
    </xf>
    <xf numFmtId="0" fontId="30" fillId="0" borderId="0" xfId="0" applyFont="1"/>
    <xf numFmtId="0" fontId="5" fillId="0" borderId="6" xfId="0" applyFont="1" applyBorder="1" applyAlignment="1">
      <alignment horizontal="center" vertical="center" wrapText="1"/>
    </xf>
    <xf numFmtId="0" fontId="2" fillId="0" borderId="1" xfId="0" applyFont="1" applyBorder="1" applyAlignment="1">
      <alignment horizontal="justify" vertical="center" wrapText="1"/>
    </xf>
    <xf numFmtId="0" fontId="2" fillId="0" borderId="5" xfId="0" applyFont="1" applyBorder="1" applyAlignment="1">
      <alignment horizontal="justify" vertical="center" wrapText="1"/>
    </xf>
    <xf numFmtId="0" fontId="5" fillId="2" borderId="6"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4" fillId="0" borderId="5" xfId="0" applyFont="1" applyFill="1" applyBorder="1" applyAlignment="1">
      <alignment horizontal="center" vertical="center" wrapText="1"/>
    </xf>
    <xf numFmtId="49" fontId="32" fillId="0" borderId="5" xfId="0" applyNumberFormat="1" applyFont="1" applyBorder="1" applyAlignment="1">
      <alignment horizontal="left" vertical="center" wrapText="1"/>
    </xf>
    <xf numFmtId="2" fontId="5" fillId="3" borderId="6" xfId="3" applyNumberFormat="1" applyFont="1" applyFill="1" applyBorder="1" applyAlignment="1">
      <alignment horizontal="center" wrapText="1"/>
    </xf>
    <xf numFmtId="0" fontId="12" fillId="0" borderId="0" xfId="0" applyFont="1" applyAlignment="1"/>
    <xf numFmtId="0" fontId="5" fillId="2" borderId="1" xfId="0" applyFont="1" applyFill="1" applyBorder="1" applyAlignment="1">
      <alignment horizontal="center" wrapText="1"/>
    </xf>
    <xf numFmtId="0" fontId="5" fillId="2" borderId="2" xfId="0" applyFont="1" applyFill="1" applyBorder="1" applyAlignment="1">
      <alignment horizontal="center" wrapText="1"/>
    </xf>
    <xf numFmtId="0" fontId="13" fillId="0" borderId="7" xfId="0" applyFont="1" applyBorder="1" applyAlignment="1">
      <alignment horizontal="center" vertical="center" wrapText="1"/>
    </xf>
    <xf numFmtId="0" fontId="13" fillId="0" borderId="18" xfId="0" applyFont="1" applyBorder="1" applyAlignment="1">
      <alignment horizontal="center" vertical="center" wrapText="1"/>
    </xf>
    <xf numFmtId="0" fontId="13" fillId="0" borderId="3" xfId="0" applyFont="1" applyBorder="1" applyAlignment="1">
      <alignment horizontal="center" vertical="center" wrapText="1"/>
    </xf>
    <xf numFmtId="0" fontId="4" fillId="0" borderId="0" xfId="0" applyFont="1" applyAlignment="1">
      <alignment vertical="justify" wrapText="1"/>
    </xf>
    <xf numFmtId="0" fontId="2" fillId="0" borderId="1" xfId="0" applyFont="1" applyBorder="1" applyAlignment="1">
      <alignment horizontal="center" wrapText="1"/>
    </xf>
    <xf numFmtId="0" fontId="2" fillId="0" borderId="2" xfId="0" applyFont="1" applyBorder="1" applyAlignment="1">
      <alignment horizontal="center" wrapText="1"/>
    </xf>
    <xf numFmtId="0" fontId="2" fillId="0" borderId="10" xfId="0" applyFont="1" applyBorder="1" applyAlignment="1">
      <alignment horizontal="center" wrapText="1"/>
    </xf>
    <xf numFmtId="0" fontId="2" fillId="0" borderId="6" xfId="0" applyFont="1" applyBorder="1" applyAlignment="1">
      <alignment horizontal="center" wrapText="1"/>
    </xf>
    <xf numFmtId="0" fontId="4" fillId="0" borderId="0" xfId="0" applyFont="1" applyAlignment="1">
      <alignment vertical="justify"/>
    </xf>
    <xf numFmtId="0" fontId="9" fillId="2" borderId="1"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2" fillId="0" borderId="7"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3" xfId="0" applyFont="1" applyBorder="1" applyAlignment="1">
      <alignment horizontal="center" vertical="center" wrapText="1"/>
    </xf>
    <xf numFmtId="0" fontId="4" fillId="0" borderId="0" xfId="0" applyFont="1" applyAlignment="1">
      <alignment horizontal="left" vertical="center" wrapText="1"/>
    </xf>
    <xf numFmtId="0" fontId="4" fillId="0" borderId="0" xfId="0" applyFont="1" applyAlignment="1"/>
    <xf numFmtId="0" fontId="2" fillId="0" borderId="1" xfId="0" applyFont="1" applyBorder="1" applyAlignment="1">
      <alignment horizontal="center" vertical="center" wrapText="1"/>
    </xf>
    <xf numFmtId="0" fontId="2" fillId="0" borderId="8"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6" xfId="0" applyFont="1" applyBorder="1" applyAlignment="1">
      <alignment horizontal="center" vertical="center" wrapText="1"/>
    </xf>
    <xf numFmtId="0" fontId="4" fillId="0" borderId="17" xfId="0" applyFont="1" applyBorder="1" applyAlignment="1">
      <alignment vertical="justify"/>
    </xf>
    <xf numFmtId="0" fontId="2" fillId="0" borderId="7" xfId="0" applyFont="1" applyBorder="1" applyAlignment="1">
      <alignment horizontal="center" vertical="top" wrapText="1"/>
    </xf>
    <xf numFmtId="0" fontId="2" fillId="0" borderId="18" xfId="0" applyFont="1" applyBorder="1" applyAlignment="1">
      <alignment horizontal="center" vertical="top" wrapText="1"/>
    </xf>
    <xf numFmtId="0" fontId="2" fillId="0" borderId="3" xfId="0" applyFont="1" applyBorder="1" applyAlignment="1">
      <alignment horizontal="center" vertical="top" wrapText="1"/>
    </xf>
    <xf numFmtId="168" fontId="5" fillId="0" borderId="17" xfId="0" applyNumberFormat="1" applyFont="1" applyBorder="1" applyAlignment="1">
      <alignment horizontal="right" vertical="top" wrapText="1"/>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168" fontId="5" fillId="0" borderId="17" xfId="0" applyNumberFormat="1" applyFont="1" applyBorder="1" applyAlignment="1">
      <alignment horizontal="right"/>
    </xf>
    <xf numFmtId="164" fontId="2" fillId="0" borderId="7" xfId="2" applyFont="1" applyBorder="1" applyAlignment="1">
      <alignment horizontal="center" vertical="top" wrapText="1"/>
    </xf>
    <xf numFmtId="164" fontId="2" fillId="0" borderId="18" xfId="2" applyFont="1" applyBorder="1" applyAlignment="1">
      <alignment horizontal="center" vertical="top" wrapText="1"/>
    </xf>
    <xf numFmtId="164" fontId="2" fillId="0" borderId="3" xfId="2" applyFont="1" applyBorder="1" applyAlignment="1">
      <alignment horizontal="center" vertical="top" wrapText="1"/>
    </xf>
    <xf numFmtId="168" fontId="20" fillId="0" borderId="17" xfId="0" applyNumberFormat="1" applyFont="1" applyBorder="1" applyAlignment="1">
      <alignment horizontal="right" vertical="top" wrapText="1"/>
    </xf>
    <xf numFmtId="0" fontId="2" fillId="0" borderId="9"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0" xfId="0" applyFont="1" applyBorder="1" applyAlignment="1">
      <alignment horizontal="center" vertical="top" wrapText="1"/>
    </xf>
    <xf numFmtId="0" fontId="2" fillId="0" borderId="19" xfId="0" applyFont="1" applyBorder="1" applyAlignment="1">
      <alignment horizontal="center" vertical="top" wrapText="1"/>
    </xf>
    <xf numFmtId="0" fontId="2" fillId="0" borderId="6" xfId="0" applyFont="1" applyBorder="1" applyAlignment="1">
      <alignment horizontal="center" vertical="top" wrapText="1"/>
    </xf>
    <xf numFmtId="0" fontId="4" fillId="0" borderId="0" xfId="0" applyFont="1" applyAlignment="1">
      <alignment horizontal="left" wrapText="1"/>
    </xf>
    <xf numFmtId="4" fontId="2" fillId="0" borderId="10" xfId="0" applyNumberFormat="1" applyFont="1" applyBorder="1" applyAlignment="1">
      <alignment horizontal="center" vertical="center" wrapText="1"/>
    </xf>
    <xf numFmtId="4" fontId="2" fillId="0" borderId="19" xfId="0" applyNumberFormat="1" applyFont="1" applyBorder="1" applyAlignment="1">
      <alignment horizontal="center" vertical="center" wrapText="1"/>
    </xf>
    <xf numFmtId="4" fontId="2" fillId="0" borderId="6" xfId="0" applyNumberFormat="1" applyFont="1" applyBorder="1" applyAlignment="1">
      <alignment horizontal="center" vertical="center" wrapText="1"/>
    </xf>
    <xf numFmtId="10" fontId="2" fillId="0" borderId="7" xfId="0" applyNumberFormat="1" applyFont="1" applyBorder="1" applyAlignment="1">
      <alignment horizontal="center" vertical="center" wrapText="1"/>
    </xf>
    <xf numFmtId="10" fontId="2" fillId="0" borderId="10" xfId="0" applyNumberFormat="1" applyFont="1" applyBorder="1" applyAlignment="1">
      <alignment horizontal="center" vertical="center" wrapText="1"/>
    </xf>
    <xf numFmtId="0" fontId="4" fillId="0" borderId="0" xfId="0" applyFont="1" applyFill="1" applyBorder="1" applyAlignment="1">
      <alignment horizontal="left" vertical="top" wrapText="1"/>
    </xf>
    <xf numFmtId="0" fontId="29" fillId="0" borderId="0" xfId="0" applyFont="1" applyFill="1" applyBorder="1" applyAlignment="1">
      <alignment horizontal="left" vertical="top" wrapText="1"/>
    </xf>
    <xf numFmtId="0" fontId="4" fillId="0" borderId="0" xfId="0" applyFont="1" applyAlignment="1">
      <alignment horizontal="justify"/>
    </xf>
    <xf numFmtId="0" fontId="2" fillId="2" borderId="10"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6" xfId="0" applyFont="1" applyFill="1" applyBorder="1" applyAlignment="1">
      <alignment horizontal="center" vertical="center" wrapText="1"/>
    </xf>
    <xf numFmtId="10" fontId="2" fillId="0" borderId="19" xfId="0" applyNumberFormat="1" applyFont="1" applyBorder="1" applyAlignment="1">
      <alignment horizontal="center" vertical="center" wrapText="1"/>
    </xf>
    <xf numFmtId="10" fontId="2" fillId="0" borderId="6" xfId="0" applyNumberFormat="1" applyFont="1" applyBorder="1" applyAlignment="1">
      <alignment horizontal="center" vertical="center" wrapText="1"/>
    </xf>
    <xf numFmtId="4" fontId="2" fillId="2" borderId="10" xfId="0" applyNumberFormat="1" applyFont="1" applyFill="1" applyBorder="1" applyAlignment="1">
      <alignment horizontal="center" vertical="top" wrapText="1"/>
    </xf>
    <xf numFmtId="4" fontId="2" fillId="2" borderId="19" xfId="0" applyNumberFormat="1" applyFont="1" applyFill="1" applyBorder="1" applyAlignment="1">
      <alignment horizontal="center" vertical="top" wrapText="1"/>
    </xf>
    <xf numFmtId="4" fontId="2" fillId="2" borderId="6" xfId="0" applyNumberFormat="1" applyFont="1" applyFill="1" applyBorder="1" applyAlignment="1">
      <alignment horizontal="center" vertical="top" wrapText="1"/>
    </xf>
    <xf numFmtId="4" fontId="2" fillId="2" borderId="10" xfId="0" applyNumberFormat="1" applyFont="1" applyFill="1" applyBorder="1" applyAlignment="1">
      <alignment horizontal="center" vertical="center" wrapText="1"/>
    </xf>
    <xf numFmtId="4" fontId="2" fillId="2" borderId="19" xfId="0" applyNumberFormat="1" applyFont="1" applyFill="1" applyBorder="1" applyAlignment="1">
      <alignment horizontal="center" vertical="center" wrapText="1"/>
    </xf>
    <xf numFmtId="4" fontId="2" fillId="2" borderId="6" xfId="0" applyNumberFormat="1" applyFont="1" applyFill="1" applyBorder="1" applyAlignment="1">
      <alignment horizontal="center" vertical="center" wrapText="1"/>
    </xf>
    <xf numFmtId="10" fontId="2" fillId="0" borderId="10" xfId="0" applyNumberFormat="1" applyFont="1" applyFill="1" applyBorder="1" applyAlignment="1">
      <alignment horizontal="center" vertical="center"/>
    </xf>
    <xf numFmtId="10" fontId="2" fillId="0" borderId="19" xfId="0" applyNumberFormat="1" applyFont="1" applyFill="1" applyBorder="1" applyAlignment="1">
      <alignment horizontal="center" vertical="center"/>
    </xf>
    <xf numFmtId="10" fontId="2" fillId="0" borderId="6" xfId="0" applyNumberFormat="1" applyFont="1" applyFill="1" applyBorder="1" applyAlignment="1">
      <alignment horizontal="center" vertical="center"/>
    </xf>
    <xf numFmtId="169" fontId="2" fillId="0" borderId="19" xfId="0" applyNumberFormat="1" applyFont="1" applyBorder="1" applyAlignment="1">
      <alignment horizontal="center" vertical="center" wrapText="1"/>
    </xf>
    <xf numFmtId="169" fontId="2" fillId="0" borderId="6" xfId="0" applyNumberFormat="1" applyFont="1" applyBorder="1" applyAlignment="1">
      <alignment horizontal="center" vertical="center" wrapText="1"/>
    </xf>
    <xf numFmtId="0" fontId="18" fillId="0" borderId="10" xfId="0" applyFont="1" applyBorder="1" applyAlignment="1">
      <alignment horizontal="center"/>
    </xf>
    <xf numFmtId="0" fontId="18" fillId="0" borderId="19" xfId="0" applyFont="1" applyBorder="1" applyAlignment="1">
      <alignment horizontal="center"/>
    </xf>
    <xf numFmtId="0" fontId="18" fillId="0" borderId="6" xfId="0" applyFont="1" applyBorder="1" applyAlignment="1">
      <alignment horizontal="center"/>
    </xf>
    <xf numFmtId="4" fontId="5" fillId="0" borderId="10" xfId="0" applyNumberFormat="1" applyFont="1" applyFill="1" applyBorder="1" applyAlignment="1">
      <alignment horizontal="center" vertical="center" wrapText="1"/>
    </xf>
    <xf numFmtId="4" fontId="5" fillId="0" borderId="19" xfId="0" applyNumberFormat="1" applyFont="1" applyFill="1" applyBorder="1" applyAlignment="1">
      <alignment horizontal="center" vertical="center" wrapText="1"/>
    </xf>
    <xf numFmtId="4" fontId="5" fillId="0" borderId="6" xfId="0" applyNumberFormat="1" applyFont="1" applyFill="1" applyBorder="1" applyAlignment="1">
      <alignment horizontal="center" vertical="center" wrapText="1"/>
    </xf>
    <xf numFmtId="4" fontId="2" fillId="0" borderId="20" xfId="0" applyNumberFormat="1" applyFont="1" applyBorder="1" applyAlignment="1">
      <alignment horizontal="center" vertical="top" wrapText="1"/>
    </xf>
    <xf numFmtId="4" fontId="2" fillId="0" borderId="21" xfId="0" applyNumberFormat="1" applyFont="1" applyBorder="1" applyAlignment="1">
      <alignment horizontal="center" vertical="top" wrapText="1"/>
    </xf>
    <xf numFmtId="168" fontId="2" fillId="0" borderId="22" xfId="0" applyNumberFormat="1" applyFont="1" applyBorder="1" applyAlignment="1">
      <alignment horizontal="right" vertical="top" wrapText="1"/>
    </xf>
    <xf numFmtId="168" fontId="2" fillId="0" borderId="21" xfId="0" applyNumberFormat="1" applyFont="1" applyBorder="1" applyAlignment="1">
      <alignment horizontal="right" vertical="top" wrapText="1"/>
    </xf>
    <xf numFmtId="168" fontId="2" fillId="0" borderId="20" xfId="0" applyNumberFormat="1" applyFont="1" applyBorder="1" applyAlignment="1">
      <alignment horizontal="right" vertical="top" wrapText="1"/>
    </xf>
    <xf numFmtId="4" fontId="2" fillId="0" borderId="22" xfId="0" applyNumberFormat="1" applyFont="1" applyBorder="1" applyAlignment="1">
      <alignment horizontal="center" vertical="top" wrapText="1"/>
    </xf>
    <xf numFmtId="4" fontId="2" fillId="0" borderId="23" xfId="0" applyNumberFormat="1" applyFont="1" applyBorder="1" applyAlignment="1">
      <alignment horizontal="center" vertical="top" wrapText="1"/>
    </xf>
    <xf numFmtId="168" fontId="2" fillId="0" borderId="15" xfId="0" applyNumberFormat="1" applyFont="1" applyBorder="1" applyAlignment="1">
      <alignment horizontal="right" vertical="top" wrapText="1"/>
    </xf>
    <xf numFmtId="168" fontId="2" fillId="0" borderId="13" xfId="0" applyNumberFormat="1" applyFont="1" applyBorder="1" applyAlignment="1">
      <alignment horizontal="right" vertical="top" wrapText="1"/>
    </xf>
    <xf numFmtId="168" fontId="2" fillId="0" borderId="9" xfId="0" applyNumberFormat="1" applyFont="1" applyBorder="1" applyAlignment="1">
      <alignment horizontal="right" vertical="top" wrapText="1"/>
    </xf>
    <xf numFmtId="168" fontId="2" fillId="0" borderId="4" xfId="0" applyNumberFormat="1" applyFont="1" applyBorder="1" applyAlignment="1">
      <alignment horizontal="right" vertical="top" wrapText="1"/>
    </xf>
    <xf numFmtId="4" fontId="2" fillId="0" borderId="0" xfId="0" applyNumberFormat="1" applyFont="1" applyBorder="1" applyAlignment="1">
      <alignment horizontal="center" vertical="top" wrapText="1"/>
    </xf>
    <xf numFmtId="4" fontId="2" fillId="0" borderId="12" xfId="0" applyNumberFormat="1" applyFont="1" applyBorder="1" applyAlignment="1">
      <alignment horizontal="center" vertical="top" wrapText="1"/>
    </xf>
    <xf numFmtId="4" fontId="2" fillId="0" borderId="11" xfId="0" applyNumberFormat="1" applyFont="1" applyBorder="1" applyAlignment="1">
      <alignment horizontal="center" vertical="top" wrapText="1"/>
    </xf>
    <xf numFmtId="168" fontId="2" fillId="0" borderId="24" xfId="0" applyNumberFormat="1" applyFont="1" applyBorder="1" applyAlignment="1">
      <alignment horizontal="right" vertical="top" wrapText="1"/>
    </xf>
    <xf numFmtId="168" fontId="2" fillId="0" borderId="25" xfId="0" applyNumberFormat="1" applyFont="1" applyBorder="1" applyAlignment="1">
      <alignment horizontal="right" vertical="top" wrapText="1"/>
    </xf>
    <xf numFmtId="2" fontId="5" fillId="0" borderId="5" xfId="3" applyNumberFormat="1" applyFont="1" applyFill="1" applyBorder="1" applyAlignment="1">
      <alignment horizontal="right" vertical="top" wrapText="1"/>
    </xf>
    <xf numFmtId="2" fontId="2" fillId="0" borderId="5" xfId="3" applyNumberFormat="1" applyFont="1" applyBorder="1" applyAlignment="1">
      <alignment horizontal="right" vertical="top" wrapText="1"/>
    </xf>
    <xf numFmtId="168" fontId="2" fillId="0" borderId="10" xfId="0" applyNumberFormat="1" applyFont="1" applyFill="1" applyBorder="1" applyAlignment="1">
      <alignment horizontal="right" vertical="top" wrapText="1"/>
    </xf>
    <xf numFmtId="168" fontId="2" fillId="0" borderId="6" xfId="0" applyNumberFormat="1" applyFont="1" applyFill="1" applyBorder="1" applyAlignment="1">
      <alignment horizontal="right" vertical="top" wrapText="1"/>
    </xf>
    <xf numFmtId="4" fontId="2" fillId="0" borderId="10" xfId="0" applyNumberFormat="1" applyFont="1" applyFill="1" applyBorder="1" applyAlignment="1">
      <alignment horizontal="center" vertical="top" wrapText="1"/>
    </xf>
    <xf numFmtId="4" fontId="2" fillId="0" borderId="6" xfId="0" applyNumberFormat="1" applyFont="1" applyFill="1" applyBorder="1" applyAlignment="1">
      <alignment horizontal="center" vertical="top" wrapText="1"/>
    </xf>
    <xf numFmtId="168" fontId="5" fillId="0" borderId="9" xfId="0" applyNumberFormat="1" applyFont="1" applyBorder="1" applyAlignment="1">
      <alignment horizontal="right" vertical="top" wrapText="1"/>
    </xf>
    <xf numFmtId="168" fontId="5" fillId="0" borderId="4" xfId="0" applyNumberFormat="1" applyFont="1" applyBorder="1" applyAlignment="1">
      <alignment horizontal="right" vertical="top" wrapText="1"/>
    </xf>
    <xf numFmtId="4" fontId="5" fillId="0" borderId="19" xfId="0" applyNumberFormat="1" applyFont="1" applyBorder="1" applyAlignment="1">
      <alignment horizontal="center" vertical="top" wrapText="1"/>
    </xf>
    <xf numFmtId="4" fontId="5" fillId="0" borderId="10" xfId="0" applyNumberFormat="1" applyFont="1" applyBorder="1" applyAlignment="1">
      <alignment horizontal="center" vertical="top" wrapText="1"/>
    </xf>
    <xf numFmtId="4" fontId="5" fillId="0" borderId="6" xfId="0" applyNumberFormat="1" applyFont="1" applyBorder="1" applyAlignment="1">
      <alignment horizontal="center" vertical="top" wrapText="1"/>
    </xf>
    <xf numFmtId="168" fontId="5" fillId="0" borderId="20" xfId="0" applyNumberFormat="1" applyFont="1" applyBorder="1" applyAlignment="1">
      <alignment horizontal="right" vertical="top" wrapText="1"/>
    </xf>
    <xf numFmtId="168" fontId="5" fillId="0" borderId="21" xfId="0" applyNumberFormat="1" applyFont="1" applyBorder="1" applyAlignment="1">
      <alignment horizontal="right" vertical="top" wrapText="1"/>
    </xf>
    <xf numFmtId="10" fontId="5" fillId="0" borderId="20" xfId="3" applyNumberFormat="1" applyFont="1" applyBorder="1" applyAlignment="1">
      <alignment horizontal="right" vertical="top" wrapText="1"/>
    </xf>
    <xf numFmtId="10" fontId="5" fillId="0" borderId="21" xfId="3" applyNumberFormat="1" applyFont="1" applyBorder="1" applyAlignment="1">
      <alignment horizontal="right" vertical="top" wrapText="1"/>
    </xf>
    <xf numFmtId="10" fontId="2" fillId="0" borderId="22" xfId="3" applyNumberFormat="1" applyFont="1" applyBorder="1" applyAlignment="1">
      <alignment horizontal="center" vertical="top" wrapText="1"/>
    </xf>
    <xf numFmtId="10" fontId="2" fillId="0" borderId="23" xfId="3" applyNumberFormat="1" applyFont="1" applyBorder="1" applyAlignment="1">
      <alignment horizontal="center" vertical="top" wrapText="1"/>
    </xf>
    <xf numFmtId="10" fontId="2" fillId="0" borderId="20" xfId="3" applyNumberFormat="1" applyFont="1" applyBorder="1" applyAlignment="1">
      <alignment horizontal="center" vertical="top" wrapText="1"/>
    </xf>
    <xf numFmtId="10" fontId="2" fillId="0" borderId="21" xfId="3" applyNumberFormat="1" applyFont="1" applyBorder="1" applyAlignment="1">
      <alignment horizontal="center" vertical="top" wrapText="1"/>
    </xf>
    <xf numFmtId="10" fontId="2" fillId="0" borderId="22" xfId="3" applyNumberFormat="1" applyFont="1" applyBorder="1" applyAlignment="1">
      <alignment horizontal="right" vertical="top" wrapText="1"/>
    </xf>
    <xf numFmtId="10" fontId="2" fillId="0" borderId="21" xfId="3" applyNumberFormat="1" applyFont="1" applyBorder="1" applyAlignment="1">
      <alignment horizontal="right" vertical="top" wrapText="1"/>
    </xf>
    <xf numFmtId="4" fontId="5" fillId="0" borderId="22" xfId="0" applyNumberFormat="1" applyFont="1" applyBorder="1" applyAlignment="1">
      <alignment horizontal="center" vertical="top" wrapText="1"/>
    </xf>
    <xf numFmtId="4" fontId="5" fillId="0" borderId="23" xfId="0" applyNumberFormat="1" applyFont="1" applyBorder="1" applyAlignment="1">
      <alignment horizontal="center" vertical="top" wrapText="1"/>
    </xf>
    <xf numFmtId="4" fontId="5" fillId="0" borderId="20" xfId="0" applyNumberFormat="1" applyFont="1" applyBorder="1" applyAlignment="1">
      <alignment horizontal="center" vertical="top" wrapText="1"/>
    </xf>
    <xf numFmtId="4" fontId="5" fillId="0" borderId="21" xfId="0" applyNumberFormat="1" applyFont="1" applyBorder="1" applyAlignment="1">
      <alignment horizontal="center" vertical="top" wrapText="1"/>
    </xf>
    <xf numFmtId="168" fontId="5" fillId="0" borderId="15" xfId="0" applyNumberFormat="1" applyFont="1" applyBorder="1" applyAlignment="1">
      <alignment horizontal="right" vertical="top" wrapText="1"/>
    </xf>
    <xf numFmtId="168" fontId="5" fillId="0" borderId="13" xfId="0" applyNumberFormat="1" applyFont="1" applyBorder="1" applyAlignment="1">
      <alignment horizontal="right" vertical="top" wrapText="1"/>
    </xf>
    <xf numFmtId="10" fontId="2" fillId="0" borderId="20" xfId="3" applyNumberFormat="1" applyFont="1" applyBorder="1" applyAlignment="1">
      <alignment horizontal="right" vertical="top" wrapText="1"/>
    </xf>
    <xf numFmtId="4" fontId="2" fillId="0" borderId="22" xfId="0" applyNumberFormat="1" applyFont="1" applyBorder="1" applyAlignment="1">
      <alignment horizontal="right" vertical="top" wrapText="1"/>
    </xf>
    <xf numFmtId="4" fontId="2" fillId="0" borderId="21" xfId="0" applyNumberFormat="1" applyFont="1" applyBorder="1" applyAlignment="1">
      <alignment horizontal="right" vertical="top" wrapText="1"/>
    </xf>
    <xf numFmtId="4" fontId="5" fillId="0" borderId="22" xfId="0" applyNumberFormat="1" applyFont="1" applyBorder="1" applyAlignment="1">
      <alignment horizontal="justify" vertical="top" wrapText="1"/>
    </xf>
    <xf numFmtId="4" fontId="5" fillId="0" borderId="23" xfId="0" applyNumberFormat="1" applyFont="1" applyBorder="1" applyAlignment="1">
      <alignment horizontal="justify" vertical="top" wrapText="1"/>
    </xf>
    <xf numFmtId="169" fontId="2" fillId="2" borderId="20" xfId="1" applyNumberFormat="1" applyFont="1" applyFill="1" applyBorder="1" applyAlignment="1">
      <alignment horizontal="right" vertical="top" wrapText="1"/>
    </xf>
    <xf numFmtId="169" fontId="2" fillId="2" borderId="21" xfId="1" applyNumberFormat="1" applyFont="1" applyFill="1" applyBorder="1" applyAlignment="1">
      <alignment horizontal="right" vertical="top" wrapText="1"/>
    </xf>
    <xf numFmtId="169" fontId="2" fillId="2" borderId="22" xfId="0" applyNumberFormat="1" applyFont="1" applyFill="1" applyBorder="1" applyAlignment="1">
      <alignment horizontal="center" vertical="top" wrapText="1"/>
    </xf>
    <xf numFmtId="169" fontId="2" fillId="2" borderId="23" xfId="0" applyNumberFormat="1" applyFont="1" applyFill="1" applyBorder="1" applyAlignment="1">
      <alignment horizontal="center" vertical="top" wrapText="1"/>
    </xf>
    <xf numFmtId="169" fontId="2" fillId="2" borderId="20" xfId="0" applyNumberFormat="1" applyFont="1" applyFill="1" applyBorder="1" applyAlignment="1">
      <alignment horizontal="center" vertical="top" wrapText="1"/>
    </xf>
    <xf numFmtId="169" fontId="2" fillId="2" borderId="21" xfId="0" applyNumberFormat="1" applyFont="1" applyFill="1" applyBorder="1" applyAlignment="1">
      <alignment horizontal="center" vertical="top" wrapText="1"/>
    </xf>
    <xf numFmtId="168" fontId="2" fillId="0" borderId="26" xfId="0" applyNumberFormat="1" applyFont="1" applyBorder="1" applyAlignment="1">
      <alignment horizontal="right" vertical="top" wrapText="1"/>
    </xf>
    <xf numFmtId="4" fontId="2" fillId="0" borderId="24" xfId="0" applyNumberFormat="1" applyFont="1" applyBorder="1" applyAlignment="1">
      <alignment horizontal="justify" vertical="top" wrapText="1"/>
    </xf>
    <xf numFmtId="4" fontId="2" fillId="0" borderId="27" xfId="0" applyNumberFormat="1" applyFont="1" applyBorder="1" applyAlignment="1">
      <alignment horizontal="justify" vertical="top" wrapText="1"/>
    </xf>
    <xf numFmtId="4" fontId="2" fillId="0" borderId="26" xfId="0" applyNumberFormat="1" applyFont="1" applyBorder="1" applyAlignment="1">
      <alignment horizontal="center" vertical="top" wrapText="1"/>
    </xf>
    <xf numFmtId="4" fontId="2" fillId="0" borderId="25" xfId="0" applyNumberFormat="1" applyFont="1" applyBorder="1" applyAlignment="1">
      <alignment horizontal="center" vertical="top" wrapText="1"/>
    </xf>
    <xf numFmtId="4" fontId="2" fillId="0" borderId="24" xfId="0" applyNumberFormat="1" applyFont="1" applyBorder="1" applyAlignment="1">
      <alignment horizontal="right" vertical="top" wrapText="1"/>
    </xf>
    <xf numFmtId="4" fontId="2" fillId="0" borderId="25" xfId="0" applyNumberFormat="1" applyFont="1" applyBorder="1" applyAlignment="1">
      <alignment horizontal="right" vertical="top" wrapText="1"/>
    </xf>
    <xf numFmtId="10" fontId="2" fillId="0" borderId="19" xfId="3" applyNumberFormat="1" applyFont="1" applyBorder="1" applyAlignment="1">
      <alignment horizontal="right" vertical="top" wrapText="1"/>
    </xf>
    <xf numFmtId="10" fontId="2" fillId="0" borderId="6" xfId="3" applyNumberFormat="1" applyFont="1" applyBorder="1" applyAlignment="1">
      <alignment horizontal="right" vertical="top" wrapText="1"/>
    </xf>
    <xf numFmtId="10" fontId="5" fillId="0" borderId="22" xfId="3" applyNumberFormat="1" applyFont="1" applyBorder="1" applyAlignment="1">
      <alignment horizontal="justify" vertical="top" wrapText="1"/>
    </xf>
    <xf numFmtId="10" fontId="5" fillId="0" borderId="23" xfId="3" applyNumberFormat="1" applyFont="1" applyBorder="1" applyAlignment="1">
      <alignment horizontal="justify" vertical="top" wrapText="1"/>
    </xf>
    <xf numFmtId="4" fontId="2" fillId="0" borderId="22" xfId="0" applyNumberFormat="1" applyFont="1" applyBorder="1" applyAlignment="1">
      <alignment vertical="top" wrapText="1"/>
    </xf>
    <xf numFmtId="4" fontId="2" fillId="0" borderId="23" xfId="0" applyNumberFormat="1" applyFont="1" applyBorder="1" applyAlignment="1">
      <alignment vertical="top" wrapText="1"/>
    </xf>
    <xf numFmtId="0" fontId="2" fillId="2" borderId="7" xfId="0" applyFont="1" applyFill="1" applyBorder="1" applyAlignment="1">
      <alignment horizontal="center" wrapText="1"/>
    </xf>
    <xf numFmtId="0" fontId="2" fillId="2" borderId="3" xfId="0" applyFont="1" applyFill="1" applyBorder="1" applyAlignment="1">
      <alignment horizontal="center" wrapText="1"/>
    </xf>
    <xf numFmtId="0" fontId="2" fillId="2" borderId="9" xfId="0" applyFont="1" applyFill="1" applyBorder="1" applyAlignment="1">
      <alignment horizontal="center" wrapText="1"/>
    </xf>
    <xf numFmtId="0" fontId="2" fillId="2" borderId="4" xfId="0" applyFont="1" applyFill="1" applyBorder="1" applyAlignment="1">
      <alignment horizontal="center" wrapText="1"/>
    </xf>
    <xf numFmtId="0" fontId="2" fillId="0" borderId="7" xfId="0" applyFont="1" applyBorder="1" applyAlignment="1">
      <alignment horizontal="center" wrapText="1"/>
    </xf>
    <xf numFmtId="0" fontId="2" fillId="0" borderId="3" xfId="0" applyFont="1" applyBorder="1" applyAlignment="1">
      <alignment horizontal="center" wrapText="1"/>
    </xf>
    <xf numFmtId="0" fontId="2" fillId="0" borderId="9" xfId="0" applyFont="1" applyBorder="1" applyAlignment="1">
      <alignment horizontal="center" wrapText="1"/>
    </xf>
    <xf numFmtId="0" fontId="2" fillId="0" borderId="4" xfId="0" applyFont="1" applyBorder="1" applyAlignment="1">
      <alignment horizontal="center" wrapText="1"/>
    </xf>
    <xf numFmtId="168" fontId="2" fillId="0" borderId="16" xfId="0" applyNumberFormat="1" applyFont="1" applyBorder="1" applyAlignment="1">
      <alignment horizontal="right" vertical="top" wrapText="1"/>
    </xf>
    <xf numFmtId="4" fontId="2" fillId="0" borderId="15" xfId="0" applyNumberFormat="1" applyFont="1" applyBorder="1" applyAlignment="1">
      <alignment horizontal="center" vertical="top" wrapText="1"/>
    </xf>
    <xf numFmtId="4" fontId="2" fillId="0" borderId="14" xfId="0" applyNumberFormat="1" applyFont="1" applyBorder="1" applyAlignment="1">
      <alignment horizontal="center" vertical="top" wrapText="1"/>
    </xf>
    <xf numFmtId="4" fontId="2" fillId="0" borderId="16" xfId="0" applyNumberFormat="1" applyFont="1" applyBorder="1" applyAlignment="1">
      <alignment horizontal="center" vertical="top" wrapText="1"/>
    </xf>
    <xf numFmtId="4" fontId="2" fillId="0" borderId="13" xfId="0" applyNumberFormat="1" applyFont="1" applyBorder="1" applyAlignment="1">
      <alignment horizontal="center" vertical="top" wrapText="1"/>
    </xf>
    <xf numFmtId="0" fontId="24" fillId="0" borderId="5" xfId="0" applyFont="1" applyBorder="1" applyAlignment="1">
      <alignment horizontal="left" vertical="center" wrapText="1"/>
    </xf>
    <xf numFmtId="0" fontId="24" fillId="0" borderId="5" xfId="0" applyFont="1" applyBorder="1" applyAlignment="1">
      <alignment vertical="center" wrapText="1"/>
    </xf>
    <xf numFmtId="49" fontId="32" fillId="0" borderId="1" xfId="0" applyNumberFormat="1" applyFont="1" applyBorder="1" applyAlignment="1">
      <alignment horizontal="left" vertical="center" wrapText="1"/>
    </xf>
    <xf numFmtId="49" fontId="32" fillId="0" borderId="8" xfId="0" applyNumberFormat="1" applyFont="1" applyBorder="1" applyAlignment="1">
      <alignment horizontal="left" vertical="center" wrapText="1"/>
    </xf>
    <xf numFmtId="49" fontId="32" fillId="0" borderId="2" xfId="0" applyNumberFormat="1" applyFont="1" applyBorder="1" applyAlignment="1">
      <alignment horizontal="left" vertical="center" wrapText="1"/>
    </xf>
    <xf numFmtId="0" fontId="23" fillId="0" borderId="0" xfId="0" applyFont="1" applyAlignment="1">
      <alignment horizontal="left" vertical="center" wrapText="1"/>
    </xf>
    <xf numFmtId="0" fontId="4" fillId="0" borderId="0" xfId="0" applyFont="1" applyAlignment="1">
      <alignment vertical="center" wrapText="1"/>
    </xf>
    <xf numFmtId="0" fontId="4" fillId="0" borderId="0" xfId="0" applyFont="1" applyAlignment="1">
      <alignment vertical="center"/>
    </xf>
  </cellXfs>
  <cellStyles count="4">
    <cellStyle name="Comma" xfId="1" builtinId="3"/>
    <cellStyle name="Currency" xfId="2" builtinId="4"/>
    <cellStyle name="Normal" xfId="0" builtinId="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12</xdr:row>
          <xdr:rowOff>0</xdr:rowOff>
        </xdr:from>
        <xdr:to>
          <xdr:col>0</xdr:col>
          <xdr:colOff>114300</xdr:colOff>
          <xdr:row>13</xdr:row>
          <xdr:rowOff>47625</xdr:rowOff>
        </xdr:to>
        <xdr:sp macro="" textlink="">
          <xdr:nvSpPr>
            <xdr:cNvPr id="3074" name="Object 2" hidden="1">
              <a:extLst>
                <a:ext uri="{63B3BB69-23CF-44E3-9099-C40C66FF867C}">
                  <a14:compatExt spid="_x0000_s3074"/>
                </a:ext>
                <a:ext uri="{FF2B5EF4-FFF2-40B4-BE49-F238E27FC236}">
                  <a16:creationId xmlns:a16="http://schemas.microsoft.com/office/drawing/2014/main" id="{00000000-0008-0000-1000-0000020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190500</xdr:colOff>
      <xdr:row>35</xdr:row>
      <xdr:rowOff>0</xdr:rowOff>
    </xdr:from>
    <xdr:to>
      <xdr:col>8</xdr:col>
      <xdr:colOff>571500</xdr:colOff>
      <xdr:row>35</xdr:row>
      <xdr:rowOff>0</xdr:rowOff>
    </xdr:to>
    <xdr:sp macro="" textlink="">
      <xdr:nvSpPr>
        <xdr:cNvPr id="7169" name="Text Box 1">
          <a:extLst>
            <a:ext uri="{FF2B5EF4-FFF2-40B4-BE49-F238E27FC236}">
              <a16:creationId xmlns:a16="http://schemas.microsoft.com/office/drawing/2014/main" id="{00000000-0008-0000-1300-0000011C0000}"/>
            </a:ext>
          </a:extLst>
        </xdr:cNvPr>
        <xdr:cNvSpPr txBox="1">
          <a:spLocks noChangeArrowheads="1"/>
        </xdr:cNvSpPr>
      </xdr:nvSpPr>
      <xdr:spPr bwMode="auto">
        <a:xfrm>
          <a:off x="190500" y="6248400"/>
          <a:ext cx="8848725"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ro-RO" sz="1000" b="0" i="0" u="none" strike="noStrike" baseline="0">
              <a:solidFill>
                <a:srgbClr val="000000"/>
              </a:solidFill>
              <a:latin typeface="Arial"/>
              <a:cs typeface="Arial"/>
            </a:rPr>
            <a:t>Eficienţa de producere a energiei electrice corespunzătoare Configuraţiei:</a:t>
          </a:r>
        </a:p>
        <a:p>
          <a:pPr algn="l" rtl="0">
            <a:defRPr sz="1000"/>
          </a:pPr>
          <a:r>
            <a:rPr lang="ro-RO" sz="1000" b="0" i="0" u="none" strike="noStrike" baseline="0">
              <a:solidFill>
                <a:srgbClr val="000000"/>
              </a:solidFill>
              <a:latin typeface="Arial"/>
              <a:cs typeface="Arial"/>
            </a:rPr>
            <a:t>                          ηe = EETC / CTCC = 2462/ 7140= 34,4%</a:t>
          </a:r>
        </a:p>
        <a:p>
          <a:pPr algn="l" rtl="0">
            <a:defRPr sz="1000"/>
          </a:pPr>
          <a:r>
            <a:rPr lang="ro-RO" sz="1000" b="0" i="0" u="none" strike="noStrike" baseline="0">
              <a:solidFill>
                <a:srgbClr val="000000"/>
              </a:solidFill>
              <a:latin typeface="Arial"/>
              <a:cs typeface="Arial"/>
            </a:rPr>
            <a:t> unde:      EETC este Energia Electrică Totală a Configuraţiei [MWh];</a:t>
          </a:r>
        </a:p>
        <a:p>
          <a:pPr algn="l" rtl="0">
            <a:defRPr sz="1000"/>
          </a:pPr>
          <a:r>
            <a:rPr lang="ro-RO" sz="1000" b="0" i="0" u="none" strike="noStrike" baseline="0">
              <a:solidFill>
                <a:srgbClr val="000000"/>
              </a:solidFill>
              <a:latin typeface="Arial"/>
              <a:cs typeface="Arial"/>
            </a:rPr>
            <a:t>               CTCC este Consumul Total de Combustibil al Configuraţiei [MWh].</a:t>
          </a:r>
        </a:p>
        <a:p>
          <a:pPr algn="l" rtl="0">
            <a:defRPr sz="1000"/>
          </a:pPr>
          <a:endParaRPr lang="ro-RO" sz="1000" b="0" i="0" u="none" strike="noStrike" baseline="0">
            <a:solidFill>
              <a:srgbClr val="000000"/>
            </a:solidFill>
            <a:latin typeface="Arial"/>
            <a:cs typeface="Arial"/>
          </a:endParaRPr>
        </a:p>
        <a:p>
          <a:pPr algn="l" rtl="0">
            <a:defRPr sz="1000"/>
          </a:pPr>
          <a:r>
            <a:rPr lang="ro-RO" sz="1000" b="0" i="0" u="none" strike="noStrike" baseline="0">
              <a:solidFill>
                <a:srgbClr val="000000"/>
              </a:solidFill>
              <a:latin typeface="Arial"/>
              <a:cs typeface="Arial"/>
            </a:rPr>
            <a:t> Eficienţa de producere a energiei termice corespunzătoare Configuraţiei:</a:t>
          </a:r>
        </a:p>
        <a:p>
          <a:pPr algn="l" rtl="0">
            <a:defRPr sz="1000"/>
          </a:pPr>
          <a:r>
            <a:rPr lang="ro-RO" sz="1000" b="0" i="0" u="none" strike="noStrike" baseline="0">
              <a:solidFill>
                <a:srgbClr val="000000"/>
              </a:solidFill>
              <a:latin typeface="Arial"/>
              <a:cs typeface="Arial"/>
            </a:rPr>
            <a:t>                         ηt = (ETC + CSITTC) / CTCC = ( 2551+ 40,8)/ 7140 = 36,3% </a:t>
          </a:r>
        </a:p>
        <a:p>
          <a:pPr algn="l" rtl="0">
            <a:defRPr sz="1000"/>
          </a:pPr>
          <a:r>
            <a:rPr lang="ro-RO" sz="1000" b="0" i="0" u="none" strike="noStrike" baseline="0">
              <a:solidFill>
                <a:srgbClr val="000000"/>
              </a:solidFill>
              <a:latin typeface="Arial"/>
              <a:cs typeface="Arial"/>
            </a:rPr>
            <a:t>unde:       ETC este Energia Termică a Configuraţiei [MWh];</a:t>
          </a:r>
        </a:p>
        <a:p>
          <a:pPr algn="l" rtl="0">
            <a:defRPr sz="1000"/>
          </a:pPr>
          <a:r>
            <a:rPr lang="ro-RO" sz="1000" b="0" i="0" u="none" strike="noStrike" baseline="0">
              <a:solidFill>
                <a:srgbClr val="000000"/>
              </a:solidFill>
              <a:latin typeface="Arial"/>
              <a:cs typeface="Arial"/>
            </a:rPr>
            <a:t>               CSITTC este Consumul Serviciilor Interne Termice pentru Termoficare şi Combustibil ale Configuraţiei [MWh].</a:t>
          </a:r>
        </a:p>
        <a:p>
          <a:pPr algn="l" rtl="0">
            <a:defRPr sz="1000"/>
          </a:pPr>
          <a:endParaRPr lang="ro-RO" sz="1000" b="0" i="0" u="none" strike="noStrike" baseline="0">
            <a:solidFill>
              <a:srgbClr val="000000"/>
            </a:solidFill>
            <a:latin typeface="Arial"/>
            <a:cs typeface="Arial"/>
          </a:endParaRPr>
        </a:p>
        <a:p>
          <a:pPr algn="l" rtl="0">
            <a:defRPr sz="1000"/>
          </a:pPr>
          <a:endParaRPr lang="ro-RO" sz="1000" b="0" i="0" u="none" strike="noStrike" baseline="0">
            <a:solidFill>
              <a:srgbClr val="000000"/>
            </a:solidFill>
            <a:latin typeface="Arial"/>
            <a:cs typeface="Arial"/>
          </a:endParaRPr>
        </a:p>
        <a:p>
          <a:pPr algn="l" rtl="0">
            <a:defRPr sz="1000"/>
          </a:pPr>
          <a:r>
            <a:rPr lang="ro-RO" sz="1000" b="0" i="0" u="none" strike="noStrike" baseline="0">
              <a:solidFill>
                <a:srgbClr val="000000"/>
              </a:solidFill>
              <a:latin typeface="Arial"/>
              <a:cs typeface="Arial"/>
            </a:rPr>
            <a:t>Factorul de Calitate al Configuraţiei se determină cu relaţia:</a:t>
          </a:r>
        </a:p>
        <a:p>
          <a:pPr algn="l" rtl="0">
            <a:defRPr sz="1000"/>
          </a:pPr>
          <a:r>
            <a:rPr lang="ro-RO" sz="1000" b="0" i="0" u="none" strike="noStrike" baseline="0">
              <a:solidFill>
                <a:srgbClr val="000000"/>
              </a:solidFill>
              <a:latin typeface="Arial"/>
              <a:cs typeface="Arial"/>
            </a:rPr>
            <a:t>            FC = X × ηe + Y × ηt =  201,8x 0,344+ 111,11x 0,363= 109,75</a:t>
          </a:r>
        </a:p>
        <a:p>
          <a:pPr algn="l" rtl="0">
            <a:defRPr sz="1000"/>
          </a:pPr>
          <a:endParaRPr lang="ro-RO" sz="1000" b="0" i="0" u="none" strike="noStrike" baseline="0">
            <a:solidFill>
              <a:srgbClr val="000000"/>
            </a:solidFill>
            <a:latin typeface="Arial"/>
            <a:cs typeface="Arial"/>
          </a:endParaRPr>
        </a:p>
        <a:p>
          <a:pPr algn="l" rtl="0">
            <a:defRPr sz="1000"/>
          </a:pPr>
          <a:r>
            <a:rPr lang="ro-RO" sz="1000" b="0" i="0" u="none" strike="noStrike" baseline="0">
              <a:solidFill>
                <a:srgbClr val="000000"/>
              </a:solidFill>
              <a:latin typeface="Arial"/>
              <a:cs typeface="Arial"/>
            </a:rPr>
            <a:t>Eficienţa globală a Configuraţiei de producţie în cogenerare este:                      </a:t>
          </a:r>
        </a:p>
        <a:p>
          <a:pPr algn="l" rtl="0">
            <a:defRPr sz="1000"/>
          </a:pPr>
          <a:r>
            <a:rPr lang="ro-RO" sz="1000" b="0" i="0" u="none" strike="noStrike" baseline="0">
              <a:solidFill>
                <a:srgbClr val="000000"/>
              </a:solidFill>
              <a:latin typeface="Arial"/>
              <a:cs typeface="Arial"/>
            </a:rPr>
            <a:t>  ηgl = ηe + ηt =0,344+ 0,363= 70,7% </a:t>
          </a:r>
        </a:p>
        <a:p>
          <a:pPr algn="l" rtl="0">
            <a:defRPr sz="1000"/>
          </a:pPr>
          <a:endParaRPr lang="ro-RO" sz="1000" b="0" i="0" u="none" strike="noStrike" baseline="0">
            <a:solidFill>
              <a:srgbClr val="000000"/>
            </a:solidFill>
            <a:latin typeface="Arial"/>
            <a:cs typeface="Arial"/>
          </a:endParaRPr>
        </a:p>
      </xdr:txBody>
    </xdr:sp>
    <xdr:clientData/>
  </xdr:twoCellAnchor>
  <xdr:twoCellAnchor>
    <xdr:from>
      <xdr:col>0</xdr:col>
      <xdr:colOff>133350</xdr:colOff>
      <xdr:row>35</xdr:row>
      <xdr:rowOff>0</xdr:rowOff>
    </xdr:from>
    <xdr:to>
      <xdr:col>8</xdr:col>
      <xdr:colOff>485775</xdr:colOff>
      <xdr:row>35</xdr:row>
      <xdr:rowOff>0</xdr:rowOff>
    </xdr:to>
    <xdr:sp macro="" textlink="">
      <xdr:nvSpPr>
        <xdr:cNvPr id="7172" name="Text Box 4">
          <a:extLst>
            <a:ext uri="{FF2B5EF4-FFF2-40B4-BE49-F238E27FC236}">
              <a16:creationId xmlns:a16="http://schemas.microsoft.com/office/drawing/2014/main" id="{00000000-0008-0000-1300-0000041C0000}"/>
            </a:ext>
          </a:extLst>
        </xdr:cNvPr>
        <xdr:cNvSpPr txBox="1">
          <a:spLocks noChangeArrowheads="1"/>
        </xdr:cNvSpPr>
      </xdr:nvSpPr>
      <xdr:spPr bwMode="auto">
        <a:xfrm>
          <a:off x="133350" y="6248400"/>
          <a:ext cx="882015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ro-RO" sz="1000" b="0" i="0" u="none" strike="noStrike" baseline="0">
              <a:solidFill>
                <a:srgbClr val="000000"/>
              </a:solidFill>
              <a:latin typeface="Arial"/>
              <a:cs typeface="Arial"/>
            </a:rPr>
            <a:t> EEPabs = CTCCcogE × EEP / (100 - EEP)= 7140x 8,8/(100-8,8)= 689 MWh</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2.bin"/><Relationship Id="rId5" Type="http://schemas.openxmlformats.org/officeDocument/2006/relationships/image" Target="../media/image1.wmf"/><Relationship Id="rId4" Type="http://schemas.openxmlformats.org/officeDocument/2006/relationships/oleObject" Target="../embeddings/oleObject1.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5.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17"/>
  <sheetViews>
    <sheetView tabSelected="1" workbookViewId="0">
      <selection activeCell="D11" sqref="D11"/>
    </sheetView>
  </sheetViews>
  <sheetFormatPr defaultColWidth="42" defaultRowHeight="12.75" x14ac:dyDescent="0.2"/>
  <cols>
    <col min="1" max="1" width="49.85546875" customWidth="1"/>
    <col min="2" max="2" width="41.7109375" customWidth="1"/>
  </cols>
  <sheetData>
    <row r="1" spans="1:2" ht="15.75" x14ac:dyDescent="0.25">
      <c r="A1" s="95" t="s">
        <v>209</v>
      </c>
    </row>
    <row r="2" spans="1:2" ht="15.75" x14ac:dyDescent="0.25">
      <c r="A2" s="178" t="s">
        <v>203</v>
      </c>
      <c r="B2" s="178"/>
    </row>
    <row r="3" spans="1:2" ht="13.5" thickBot="1" x14ac:dyDescent="0.25"/>
    <row r="4" spans="1:2" ht="18.75" customHeight="1" thickBot="1" x14ac:dyDescent="0.25">
      <c r="A4" s="89" t="s">
        <v>255</v>
      </c>
      <c r="B4" s="90">
        <f>'3 - tab5'!E6</f>
        <v>5.5</v>
      </c>
    </row>
    <row r="5" spans="1:2" ht="18" customHeight="1" thickBot="1" x14ac:dyDescent="0.25">
      <c r="A5" s="91" t="s">
        <v>256</v>
      </c>
      <c r="B5" s="92">
        <v>28</v>
      </c>
    </row>
    <row r="6" spans="1:2" ht="16.5" customHeight="1" thickBot="1" x14ac:dyDescent="0.25">
      <c r="A6" s="91" t="s">
        <v>257</v>
      </c>
      <c r="B6" s="92">
        <v>25</v>
      </c>
    </row>
    <row r="7" spans="1:2" ht="26.25" thickBot="1" x14ac:dyDescent="0.25">
      <c r="A7" s="91" t="s">
        <v>69</v>
      </c>
      <c r="B7" s="92" t="s">
        <v>381</v>
      </c>
    </row>
    <row r="8" spans="1:2" ht="13.5" thickBot="1" x14ac:dyDescent="0.25">
      <c r="A8" s="91" t="s">
        <v>70</v>
      </c>
      <c r="B8" s="92" t="s">
        <v>120</v>
      </c>
    </row>
    <row r="9" spans="1:2" ht="17.25" customHeight="1" thickBot="1" x14ac:dyDescent="0.25">
      <c r="A9" s="91" t="s">
        <v>71</v>
      </c>
      <c r="B9" s="92" t="s">
        <v>202</v>
      </c>
    </row>
    <row r="10" spans="1:2" ht="18.75" customHeight="1" thickBot="1" x14ac:dyDescent="0.25">
      <c r="A10" s="93" t="s">
        <v>72</v>
      </c>
      <c r="B10" s="92">
        <v>6.3</v>
      </c>
    </row>
    <row r="11" spans="1:2" ht="18.75" customHeight="1" thickBot="1" x14ac:dyDescent="0.25">
      <c r="A11" s="93" t="s">
        <v>73</v>
      </c>
      <c r="B11" s="92" t="s">
        <v>81</v>
      </c>
    </row>
    <row r="12" spans="1:2" ht="18.75" customHeight="1" thickBot="1" x14ac:dyDescent="0.25">
      <c r="A12" s="93" t="s">
        <v>74</v>
      </c>
      <c r="B12" s="92">
        <v>6.3</v>
      </c>
    </row>
    <row r="13" spans="1:2" ht="18.75" customHeight="1" thickBot="1" x14ac:dyDescent="0.25">
      <c r="A13" s="93" t="s">
        <v>75</v>
      </c>
      <c r="B13" s="92">
        <v>3.5</v>
      </c>
    </row>
    <row r="14" spans="1:2" ht="29.25" customHeight="1" thickBot="1" x14ac:dyDescent="0.25">
      <c r="A14" s="93" t="s">
        <v>76</v>
      </c>
      <c r="B14" s="92" t="s">
        <v>81</v>
      </c>
    </row>
    <row r="15" spans="1:2" ht="18.75" customHeight="1" thickBot="1" x14ac:dyDescent="0.25">
      <c r="A15" s="93" t="s">
        <v>258</v>
      </c>
      <c r="B15" s="94">
        <f>'3 - tab5'!E7</f>
        <v>22.74</v>
      </c>
    </row>
    <row r="16" spans="1:2" ht="29.25" customHeight="1" thickBot="1" x14ac:dyDescent="0.25">
      <c r="A16" s="93" t="s">
        <v>259</v>
      </c>
      <c r="B16" s="94">
        <f>'3 - tab5'!E8</f>
        <v>0.8</v>
      </c>
    </row>
    <row r="17" spans="1:2" ht="18.75" customHeight="1" thickBot="1" x14ac:dyDescent="0.25">
      <c r="A17" s="93" t="s">
        <v>260</v>
      </c>
      <c r="B17" s="94">
        <f>'3 - tab5'!B15:E15</f>
        <v>4.7126247754232766</v>
      </c>
    </row>
  </sheetData>
  <mergeCells count="1">
    <mergeCell ref="A2:B2"/>
  </mergeCells>
  <phoneticPr fontId="7" type="noConversion"/>
  <pageMargins left="0.75" right="0.75" top="1" bottom="1" header="0.5" footer="0.5"/>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E27"/>
  <sheetViews>
    <sheetView workbookViewId="0">
      <selection activeCell="K10" sqref="K10"/>
    </sheetView>
  </sheetViews>
  <sheetFormatPr defaultRowHeight="12.75" x14ac:dyDescent="0.2"/>
  <cols>
    <col min="1" max="1" width="34.28515625" customWidth="1"/>
    <col min="2" max="2" width="16.42578125" customWidth="1"/>
    <col min="3" max="3" width="15.85546875" customWidth="1"/>
    <col min="4" max="4" width="15.7109375" customWidth="1"/>
    <col min="5" max="5" width="20.28515625" customWidth="1"/>
  </cols>
  <sheetData>
    <row r="1" spans="1:5" ht="15.75" x14ac:dyDescent="0.25">
      <c r="A1" s="95" t="s">
        <v>214</v>
      </c>
    </row>
    <row r="2" spans="1:5" ht="15.75" x14ac:dyDescent="0.25">
      <c r="A2" s="200" t="s">
        <v>219</v>
      </c>
      <c r="B2" s="200"/>
      <c r="C2" s="200"/>
      <c r="D2" s="200"/>
      <c r="E2" s="200"/>
    </row>
    <row r="3" spans="1:5" ht="13.5" thickBot="1" x14ac:dyDescent="0.25"/>
    <row r="4" spans="1:5" ht="20.25" customHeight="1" x14ac:dyDescent="0.2">
      <c r="A4" s="201" t="s">
        <v>101</v>
      </c>
      <c r="B4" s="212" t="s">
        <v>113</v>
      </c>
      <c r="C4" s="212" t="s">
        <v>218</v>
      </c>
      <c r="D4" s="212" t="s">
        <v>229</v>
      </c>
      <c r="E4" s="201" t="s">
        <v>59</v>
      </c>
    </row>
    <row r="5" spans="1:5" ht="20.25" customHeight="1" thickBot="1" x14ac:dyDescent="0.25">
      <c r="A5" s="203"/>
      <c r="B5" s="213"/>
      <c r="C5" s="213"/>
      <c r="D5" s="213"/>
      <c r="E5" s="203"/>
    </row>
    <row r="6" spans="1:5" ht="18" customHeight="1" thickBot="1" x14ac:dyDescent="0.25">
      <c r="A6" s="1" t="s">
        <v>53</v>
      </c>
      <c r="B6" s="3" t="s">
        <v>54</v>
      </c>
      <c r="C6" s="3" t="s">
        <v>54</v>
      </c>
      <c r="D6" s="3" t="s">
        <v>54</v>
      </c>
      <c r="E6" s="3" t="s">
        <v>54</v>
      </c>
    </row>
    <row r="7" spans="1:5" ht="26.25" thickBot="1" x14ac:dyDescent="0.25">
      <c r="A7" s="156" t="s">
        <v>250</v>
      </c>
      <c r="B7" s="148" t="s">
        <v>215</v>
      </c>
      <c r="C7" s="148" t="s">
        <v>215</v>
      </c>
      <c r="D7" s="148" t="s">
        <v>215</v>
      </c>
      <c r="E7" s="39"/>
    </row>
    <row r="8" spans="1:5" ht="13.5" thickBot="1" x14ac:dyDescent="0.25">
      <c r="A8" s="98" t="s">
        <v>334</v>
      </c>
      <c r="B8" s="103">
        <v>2737.88</v>
      </c>
      <c r="C8" s="104"/>
      <c r="D8" s="104"/>
      <c r="E8" s="107">
        <f>SUM(B8:D8)</f>
        <v>2737.88</v>
      </c>
    </row>
    <row r="9" spans="1:5" ht="13.5" thickBot="1" x14ac:dyDescent="0.25">
      <c r="A9" s="98" t="s">
        <v>335</v>
      </c>
      <c r="B9" s="103">
        <v>2351.3000000000002</v>
      </c>
      <c r="C9" s="104"/>
      <c r="D9" s="104"/>
      <c r="E9" s="107">
        <f t="shared" ref="E9:E19" si="0">SUM(B9:D9)</f>
        <v>2351.3000000000002</v>
      </c>
    </row>
    <row r="10" spans="1:5" ht="13.5" thickBot="1" x14ac:dyDescent="0.25">
      <c r="A10" s="98" t="s">
        <v>336</v>
      </c>
      <c r="B10" s="103">
        <v>2387.1999999999998</v>
      </c>
      <c r="C10" s="104"/>
      <c r="D10" s="104"/>
      <c r="E10" s="107">
        <f t="shared" si="0"/>
        <v>2387.1999999999998</v>
      </c>
    </row>
    <row r="11" spans="1:5" ht="13.5" thickBot="1" x14ac:dyDescent="0.25">
      <c r="A11" s="98" t="s">
        <v>337</v>
      </c>
      <c r="B11" s="104"/>
      <c r="C11" s="104"/>
      <c r="D11" s="104"/>
      <c r="E11" s="107">
        <f t="shared" si="0"/>
        <v>0</v>
      </c>
    </row>
    <row r="12" spans="1:5" ht="13.5" thickBot="1" x14ac:dyDescent="0.25">
      <c r="A12" s="98" t="s">
        <v>338</v>
      </c>
      <c r="B12" s="104"/>
      <c r="C12" s="104"/>
      <c r="D12" s="104"/>
      <c r="E12" s="107">
        <f t="shared" si="0"/>
        <v>0</v>
      </c>
    </row>
    <row r="13" spans="1:5" ht="13.5" thickBot="1" x14ac:dyDescent="0.25">
      <c r="A13" s="98" t="s">
        <v>339</v>
      </c>
      <c r="B13" s="104"/>
      <c r="C13" s="104"/>
      <c r="D13" s="104"/>
      <c r="E13" s="107">
        <f t="shared" si="0"/>
        <v>0</v>
      </c>
    </row>
    <row r="14" spans="1:5" ht="13.5" thickBot="1" x14ac:dyDescent="0.25">
      <c r="A14" s="98" t="s">
        <v>340</v>
      </c>
      <c r="B14" s="104"/>
      <c r="C14" s="104"/>
      <c r="D14" s="104"/>
      <c r="E14" s="107">
        <f t="shared" si="0"/>
        <v>0</v>
      </c>
    </row>
    <row r="15" spans="1:5" ht="13.5" thickBot="1" x14ac:dyDescent="0.25">
      <c r="A15" s="98" t="s">
        <v>341</v>
      </c>
      <c r="B15" s="104"/>
      <c r="C15" s="104"/>
      <c r="D15" s="104"/>
      <c r="E15" s="107">
        <f t="shared" si="0"/>
        <v>0</v>
      </c>
    </row>
    <row r="16" spans="1:5" ht="13.5" thickBot="1" x14ac:dyDescent="0.25">
      <c r="A16" s="98" t="s">
        <v>342</v>
      </c>
      <c r="B16" s="104"/>
      <c r="C16" s="104"/>
      <c r="D16" s="104"/>
      <c r="E16" s="107">
        <f t="shared" si="0"/>
        <v>0</v>
      </c>
    </row>
    <row r="17" spans="1:5" ht="13.5" thickBot="1" x14ac:dyDescent="0.25">
      <c r="A17" s="98" t="s">
        <v>343</v>
      </c>
      <c r="B17" s="104"/>
      <c r="C17" s="104"/>
      <c r="D17" s="104"/>
      <c r="E17" s="107">
        <f t="shared" si="0"/>
        <v>0</v>
      </c>
    </row>
    <row r="18" spans="1:5" ht="13.5" thickBot="1" x14ac:dyDescent="0.25">
      <c r="A18" s="98" t="s">
        <v>344</v>
      </c>
      <c r="B18" s="103">
        <v>882.94</v>
      </c>
      <c r="C18" s="104"/>
      <c r="D18" s="104"/>
      <c r="E18" s="107">
        <f t="shared" si="0"/>
        <v>882.94</v>
      </c>
    </row>
    <row r="19" spans="1:5" ht="13.5" thickBot="1" x14ac:dyDescent="0.25">
      <c r="A19" s="98" t="s">
        <v>345</v>
      </c>
      <c r="B19" s="103">
        <v>2388.4499999999998</v>
      </c>
      <c r="C19" s="104"/>
      <c r="D19" s="104"/>
      <c r="E19" s="107">
        <f t="shared" si="0"/>
        <v>2388.4499999999998</v>
      </c>
    </row>
    <row r="20" spans="1:5" ht="13.5" thickBot="1" x14ac:dyDescent="0.25">
      <c r="A20" s="1" t="s">
        <v>58</v>
      </c>
      <c r="B20" s="107">
        <f>SUM(B8:B19)</f>
        <v>10747.77</v>
      </c>
      <c r="C20" s="107">
        <f>SUM(C8:C19)</f>
        <v>0</v>
      </c>
      <c r="D20" s="107">
        <f>SUM(D8:D19)</f>
        <v>0</v>
      </c>
      <c r="E20" s="107">
        <f>SUM(E8:E19)</f>
        <v>10747.77</v>
      </c>
    </row>
    <row r="21" spans="1:5" ht="26.25" thickBot="1" x14ac:dyDescent="0.25">
      <c r="A21" s="15" t="s">
        <v>200</v>
      </c>
      <c r="B21" s="108">
        <f>SUM(B8:B19)</f>
        <v>10747.77</v>
      </c>
      <c r="C21" s="108">
        <f>SUM(C8:C19)</f>
        <v>0</v>
      </c>
      <c r="D21" s="108">
        <f>SUM(D8:D19)</f>
        <v>0</v>
      </c>
      <c r="E21" s="108">
        <f>SUM(E8:E19)</f>
        <v>10747.77</v>
      </c>
    </row>
    <row r="22" spans="1:5" x14ac:dyDescent="0.2">
      <c r="A22" s="215" t="s">
        <v>108</v>
      </c>
      <c r="B22" s="216"/>
      <c r="C22" s="216"/>
      <c r="D22" s="216"/>
      <c r="E22" s="217"/>
    </row>
    <row r="23" spans="1:5" ht="13.5" thickBot="1" x14ac:dyDescent="0.25">
      <c r="A23" s="34"/>
      <c r="B23" s="214">
        <f>+E21</f>
        <v>10747.77</v>
      </c>
      <c r="C23" s="214"/>
      <c r="D23" s="152" t="s">
        <v>109</v>
      </c>
      <c r="E23" s="35"/>
    </row>
    <row r="26" spans="1:5" x14ac:dyDescent="0.2">
      <c r="A26" s="87" t="s">
        <v>217</v>
      </c>
    </row>
    <row r="27" spans="1:5" x14ac:dyDescent="0.2">
      <c r="A27" s="87" t="s">
        <v>382</v>
      </c>
    </row>
  </sheetData>
  <mergeCells count="8">
    <mergeCell ref="A2:E2"/>
    <mergeCell ref="B23:C23"/>
    <mergeCell ref="A22:E22"/>
    <mergeCell ref="B4:B5"/>
    <mergeCell ref="C4:C5"/>
    <mergeCell ref="D4:D5"/>
    <mergeCell ref="E4:E5"/>
    <mergeCell ref="A4:A5"/>
  </mergeCells>
  <phoneticPr fontId="7" type="noConversion"/>
  <pageMargins left="0.75" right="0.75" top="1" bottom="1" header="0.5" footer="0.5"/>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E27"/>
  <sheetViews>
    <sheetView workbookViewId="0">
      <selection activeCell="M21" sqref="M21"/>
    </sheetView>
  </sheetViews>
  <sheetFormatPr defaultRowHeight="12.75" x14ac:dyDescent="0.2"/>
  <cols>
    <col min="1" max="1" width="34.140625" customWidth="1"/>
    <col min="2" max="2" width="17.28515625" customWidth="1"/>
    <col min="3" max="3" width="15.28515625" customWidth="1"/>
    <col min="4" max="4" width="14.5703125" customWidth="1"/>
    <col min="5" max="5" width="19" customWidth="1"/>
  </cols>
  <sheetData>
    <row r="1" spans="1:5" ht="15.75" x14ac:dyDescent="0.25">
      <c r="A1" s="95" t="s">
        <v>214</v>
      </c>
    </row>
    <row r="2" spans="1:5" ht="15.75" x14ac:dyDescent="0.25">
      <c r="A2" s="200" t="s">
        <v>220</v>
      </c>
      <c r="B2" s="200"/>
      <c r="C2" s="200"/>
      <c r="D2" s="200"/>
      <c r="E2" s="200"/>
    </row>
    <row r="3" spans="1:5" ht="13.5" thickBot="1" x14ac:dyDescent="0.25"/>
    <row r="4" spans="1:5" x14ac:dyDescent="0.2">
      <c r="A4" s="201" t="s">
        <v>102</v>
      </c>
      <c r="B4" s="212" t="s">
        <v>230</v>
      </c>
      <c r="C4" s="212" t="s">
        <v>0</v>
      </c>
      <c r="D4" s="212" t="s">
        <v>0</v>
      </c>
      <c r="E4" s="201" t="s">
        <v>57</v>
      </c>
    </row>
    <row r="5" spans="1:5" ht="13.5" thickBot="1" x14ac:dyDescent="0.25">
      <c r="A5" s="203"/>
      <c r="B5" s="213"/>
      <c r="C5" s="213"/>
      <c r="D5" s="213"/>
      <c r="E5" s="203"/>
    </row>
    <row r="6" spans="1:5" ht="16.5" customHeight="1" thickBot="1" x14ac:dyDescent="0.25">
      <c r="A6" s="1" t="s">
        <v>53</v>
      </c>
      <c r="B6" s="3" t="s">
        <v>54</v>
      </c>
      <c r="C6" s="3" t="s">
        <v>54</v>
      </c>
      <c r="D6" s="3" t="s">
        <v>54</v>
      </c>
      <c r="E6" s="3" t="s">
        <v>54</v>
      </c>
    </row>
    <row r="7" spans="1:5" ht="26.25" thickBot="1" x14ac:dyDescent="0.25">
      <c r="A7" s="156" t="s">
        <v>250</v>
      </c>
      <c r="B7" s="148" t="s">
        <v>215</v>
      </c>
      <c r="C7" s="148" t="s">
        <v>215</v>
      </c>
      <c r="D7" s="148" t="s">
        <v>215</v>
      </c>
      <c r="E7" s="39"/>
    </row>
    <row r="8" spans="1:5" ht="13.5" thickBot="1" x14ac:dyDescent="0.25">
      <c r="A8" s="98" t="s">
        <v>334</v>
      </c>
      <c r="B8" s="103">
        <v>16329</v>
      </c>
      <c r="C8" s="104"/>
      <c r="D8" s="104"/>
      <c r="E8" s="107">
        <f>SUM(B8:D8)</f>
        <v>16329</v>
      </c>
    </row>
    <row r="9" spans="1:5" ht="13.5" thickBot="1" x14ac:dyDescent="0.25">
      <c r="A9" s="98" t="s">
        <v>335</v>
      </c>
      <c r="B9" s="103">
        <v>16223</v>
      </c>
      <c r="C9" s="104"/>
      <c r="D9" s="104"/>
      <c r="E9" s="107">
        <f t="shared" ref="E9:E19" si="0">SUM(B9:D9)</f>
        <v>16223</v>
      </c>
    </row>
    <row r="10" spans="1:5" ht="13.5" thickBot="1" x14ac:dyDescent="0.25">
      <c r="A10" s="98" t="s">
        <v>336</v>
      </c>
      <c r="B10" s="103">
        <v>16626</v>
      </c>
      <c r="C10" s="104"/>
      <c r="D10" s="104"/>
      <c r="E10" s="107">
        <f t="shared" si="0"/>
        <v>16626</v>
      </c>
    </row>
    <row r="11" spans="1:5" ht="13.5" thickBot="1" x14ac:dyDescent="0.25">
      <c r="A11" s="98" t="s">
        <v>337</v>
      </c>
      <c r="B11" s="104"/>
      <c r="C11" s="104"/>
      <c r="D11" s="104"/>
      <c r="E11" s="107">
        <f t="shared" si="0"/>
        <v>0</v>
      </c>
    </row>
    <row r="12" spans="1:5" ht="13.5" thickBot="1" x14ac:dyDescent="0.25">
      <c r="A12" s="98" t="s">
        <v>338</v>
      </c>
      <c r="B12" s="104"/>
      <c r="C12" s="104"/>
      <c r="D12" s="104"/>
      <c r="E12" s="107">
        <f t="shared" si="0"/>
        <v>0</v>
      </c>
    </row>
    <row r="13" spans="1:5" ht="13.5" thickBot="1" x14ac:dyDescent="0.25">
      <c r="A13" s="98" t="s">
        <v>339</v>
      </c>
      <c r="B13" s="104"/>
      <c r="C13" s="104"/>
      <c r="D13" s="104"/>
      <c r="E13" s="107">
        <f t="shared" si="0"/>
        <v>0</v>
      </c>
    </row>
    <row r="14" spans="1:5" ht="13.5" thickBot="1" x14ac:dyDescent="0.25">
      <c r="A14" s="98" t="s">
        <v>340</v>
      </c>
      <c r="B14" s="104"/>
      <c r="C14" s="104"/>
      <c r="D14" s="104"/>
      <c r="E14" s="107">
        <f t="shared" si="0"/>
        <v>0</v>
      </c>
    </row>
    <row r="15" spans="1:5" ht="13.5" thickBot="1" x14ac:dyDescent="0.25">
      <c r="A15" s="98" t="s">
        <v>341</v>
      </c>
      <c r="B15" s="104"/>
      <c r="C15" s="104"/>
      <c r="D15" s="104"/>
      <c r="E15" s="107">
        <f t="shared" si="0"/>
        <v>0</v>
      </c>
    </row>
    <row r="16" spans="1:5" ht="13.5" thickBot="1" x14ac:dyDescent="0.25">
      <c r="A16" s="98" t="s">
        <v>342</v>
      </c>
      <c r="B16" s="104"/>
      <c r="C16" s="104"/>
      <c r="D16" s="104"/>
      <c r="E16" s="107">
        <f t="shared" si="0"/>
        <v>0</v>
      </c>
    </row>
    <row r="17" spans="1:5" ht="13.5" thickBot="1" x14ac:dyDescent="0.25">
      <c r="A17" s="98" t="s">
        <v>343</v>
      </c>
      <c r="B17" s="104"/>
      <c r="C17" s="104"/>
      <c r="D17" s="104"/>
      <c r="E17" s="107">
        <f t="shared" si="0"/>
        <v>0</v>
      </c>
    </row>
    <row r="18" spans="1:5" ht="13.5" thickBot="1" x14ac:dyDescent="0.25">
      <c r="A18" s="98" t="s">
        <v>344</v>
      </c>
      <c r="B18" s="103">
        <v>13915</v>
      </c>
      <c r="C18" s="104"/>
      <c r="D18" s="104"/>
      <c r="E18" s="107">
        <f t="shared" si="0"/>
        <v>13915</v>
      </c>
    </row>
    <row r="19" spans="1:5" ht="13.5" thickBot="1" x14ac:dyDescent="0.25">
      <c r="A19" s="98" t="s">
        <v>345</v>
      </c>
      <c r="B19" s="103">
        <v>16166</v>
      </c>
      <c r="C19" s="104"/>
      <c r="D19" s="104"/>
      <c r="E19" s="107">
        <f t="shared" si="0"/>
        <v>16166</v>
      </c>
    </row>
    <row r="20" spans="1:5" ht="13.5" thickBot="1" x14ac:dyDescent="0.25">
      <c r="A20" s="1" t="s">
        <v>58</v>
      </c>
      <c r="B20" s="107">
        <f>SUM(B8:B19)</f>
        <v>79259</v>
      </c>
      <c r="C20" s="107">
        <f>SUM(C8:C19)</f>
        <v>0</v>
      </c>
      <c r="D20" s="107">
        <f>SUM(D8:D19)</f>
        <v>0</v>
      </c>
      <c r="E20" s="107">
        <f>SUM(E8:E19)</f>
        <v>79259</v>
      </c>
    </row>
    <row r="21" spans="1:5" ht="26.25" thickBot="1" x14ac:dyDescent="0.25">
      <c r="A21" s="1" t="s">
        <v>200</v>
      </c>
      <c r="B21" s="107">
        <f>SUM(B8:B19)</f>
        <v>79259</v>
      </c>
      <c r="C21" s="107">
        <f>SUM(C8:C19)</f>
        <v>0</v>
      </c>
      <c r="D21" s="107">
        <f>SUM(D8:D19)</f>
        <v>0</v>
      </c>
      <c r="E21" s="107">
        <f>SUM(E8:E19)</f>
        <v>79259</v>
      </c>
    </row>
    <row r="22" spans="1:5" ht="12.75" customHeight="1" x14ac:dyDescent="0.2">
      <c r="A22" s="215" t="s">
        <v>110</v>
      </c>
      <c r="B22" s="216"/>
      <c r="C22" s="216"/>
      <c r="D22" s="216"/>
      <c r="E22" s="217"/>
    </row>
    <row r="23" spans="1:5" ht="13.5" thickBot="1" x14ac:dyDescent="0.25">
      <c r="A23" s="36"/>
      <c r="B23" s="218">
        <f>E21</f>
        <v>79259</v>
      </c>
      <c r="C23" s="218"/>
      <c r="D23" s="145" t="s">
        <v>107</v>
      </c>
      <c r="E23" s="37"/>
    </row>
    <row r="26" spans="1:5" x14ac:dyDescent="0.2">
      <c r="A26" s="87" t="s">
        <v>217</v>
      </c>
    </row>
    <row r="27" spans="1:5" x14ac:dyDescent="0.2">
      <c r="A27" s="87" t="s">
        <v>382</v>
      </c>
    </row>
  </sheetData>
  <mergeCells count="8">
    <mergeCell ref="A2:E2"/>
    <mergeCell ref="E4:E5"/>
    <mergeCell ref="A22:E22"/>
    <mergeCell ref="B23:C23"/>
    <mergeCell ref="A4:A5"/>
    <mergeCell ref="B4:B5"/>
    <mergeCell ref="C4:C5"/>
    <mergeCell ref="D4:D5"/>
  </mergeCells>
  <phoneticPr fontId="7" type="noConversion"/>
  <pageMargins left="0.75" right="0.75" top="1" bottom="1" header="0.5" footer="0.5"/>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46"/>
  <sheetViews>
    <sheetView workbookViewId="0">
      <selection activeCell="M27" sqref="M27"/>
    </sheetView>
  </sheetViews>
  <sheetFormatPr defaultRowHeight="12.75" x14ac:dyDescent="0.2"/>
  <cols>
    <col min="1" max="1" width="34.140625" customWidth="1"/>
    <col min="2" max="2" width="9.85546875" customWidth="1"/>
    <col min="3" max="3" width="8.28515625" customWidth="1"/>
    <col min="5" max="5" width="8.85546875" customWidth="1"/>
    <col min="6" max="6" width="9.28515625" customWidth="1"/>
    <col min="7" max="7" width="8.42578125" customWidth="1"/>
    <col min="9" max="10" width="8.85546875" customWidth="1"/>
    <col min="12" max="13" width="10.140625" customWidth="1"/>
    <col min="14" max="14" width="10.85546875" customWidth="1"/>
    <col min="15" max="15" width="11.140625" customWidth="1"/>
    <col min="16" max="16" width="14.140625" customWidth="1"/>
    <col min="17" max="17" width="14.28515625" customWidth="1"/>
  </cols>
  <sheetData>
    <row r="1" spans="1:18" ht="15.75" x14ac:dyDescent="0.25">
      <c r="A1" s="95" t="s">
        <v>214</v>
      </c>
    </row>
    <row r="2" spans="1:18" ht="36" customHeight="1" x14ac:dyDescent="0.2">
      <c r="A2" s="342" t="s">
        <v>221</v>
      </c>
      <c r="B2" s="342"/>
      <c r="C2" s="342"/>
      <c r="D2" s="342"/>
      <c r="E2" s="342"/>
      <c r="F2" s="342"/>
      <c r="G2" s="342"/>
      <c r="H2" s="342"/>
      <c r="I2" s="342"/>
      <c r="J2" s="342"/>
      <c r="K2" s="342"/>
      <c r="L2" s="342"/>
      <c r="M2" s="342"/>
      <c r="N2" s="342"/>
      <c r="O2" s="342"/>
    </row>
    <row r="3" spans="1:18" ht="13.5" thickBot="1" x14ac:dyDescent="0.25"/>
    <row r="4" spans="1:18" ht="13.5" customHeight="1" thickBot="1" x14ac:dyDescent="0.25">
      <c r="A4" s="201"/>
      <c r="B4" s="196" t="s">
        <v>249</v>
      </c>
      <c r="C4" s="197"/>
      <c r="D4" s="198"/>
      <c r="E4" s="196" t="s">
        <v>49</v>
      </c>
      <c r="F4" s="197"/>
      <c r="G4" s="198"/>
      <c r="H4" s="196" t="s">
        <v>50</v>
      </c>
      <c r="I4" s="197"/>
      <c r="J4" s="198"/>
      <c r="K4" s="201" t="s">
        <v>65</v>
      </c>
      <c r="L4" s="204" t="s">
        <v>51</v>
      </c>
      <c r="M4" s="205"/>
      <c r="N4" s="205"/>
      <c r="O4" s="206"/>
      <c r="P4" s="201" t="s">
        <v>348</v>
      </c>
      <c r="Q4" s="201" t="s">
        <v>347</v>
      </c>
    </row>
    <row r="5" spans="1:18" ht="51.75" customHeight="1" thickBot="1" x14ac:dyDescent="0.25">
      <c r="A5" s="203"/>
      <c r="B5" s="219"/>
      <c r="C5" s="220"/>
      <c r="D5" s="221"/>
      <c r="E5" s="219"/>
      <c r="F5" s="220"/>
      <c r="G5" s="221"/>
      <c r="H5" s="219"/>
      <c r="I5" s="220"/>
      <c r="J5" s="221"/>
      <c r="K5" s="203"/>
      <c r="L5" s="8" t="s">
        <v>136</v>
      </c>
      <c r="M5" s="8" t="s">
        <v>137</v>
      </c>
      <c r="N5" s="8" t="s">
        <v>138</v>
      </c>
      <c r="O5" s="8" t="s">
        <v>52</v>
      </c>
      <c r="P5" s="203"/>
      <c r="Q5" s="203"/>
    </row>
    <row r="6" spans="1:18" ht="16.5" customHeight="1" thickBot="1" x14ac:dyDescent="0.25">
      <c r="A6" s="1" t="s">
        <v>53</v>
      </c>
      <c r="B6" s="222" t="s">
        <v>54</v>
      </c>
      <c r="C6" s="223"/>
      <c r="D6" s="224"/>
      <c r="E6" s="222" t="s">
        <v>54</v>
      </c>
      <c r="F6" s="223"/>
      <c r="G6" s="224"/>
      <c r="H6" s="222" t="s">
        <v>54</v>
      </c>
      <c r="I6" s="223"/>
      <c r="J6" s="224"/>
      <c r="K6" s="3" t="s">
        <v>54</v>
      </c>
      <c r="L6" s="3" t="s">
        <v>54</v>
      </c>
      <c r="M6" s="3" t="s">
        <v>54</v>
      </c>
      <c r="N6" s="3" t="s">
        <v>54</v>
      </c>
      <c r="O6" s="3" t="s">
        <v>54</v>
      </c>
      <c r="P6" s="3" t="s">
        <v>54</v>
      </c>
      <c r="Q6" s="3" t="s">
        <v>54</v>
      </c>
    </row>
    <row r="7" spans="1:18" ht="18.75" customHeight="1" thickBot="1" x14ac:dyDescent="0.25">
      <c r="A7" s="1" t="s">
        <v>55</v>
      </c>
      <c r="B7" s="143" t="s">
        <v>97</v>
      </c>
      <c r="C7" s="77" t="s">
        <v>64</v>
      </c>
      <c r="D7" s="77" t="s">
        <v>64</v>
      </c>
      <c r="E7" s="77" t="s">
        <v>64</v>
      </c>
      <c r="F7" s="77" t="s">
        <v>64</v>
      </c>
      <c r="G7" s="77" t="s">
        <v>64</v>
      </c>
      <c r="H7" s="143" t="s">
        <v>97</v>
      </c>
      <c r="I7" s="77" t="s">
        <v>64</v>
      </c>
      <c r="J7" s="77" t="s">
        <v>64</v>
      </c>
      <c r="K7" s="3"/>
      <c r="L7" s="3"/>
      <c r="M7" s="3"/>
      <c r="N7" s="3"/>
      <c r="O7" s="3"/>
      <c r="P7" s="163"/>
      <c r="Q7" s="163"/>
    </row>
    <row r="8" spans="1:18" ht="26.25" thickBot="1" x14ac:dyDescent="0.25">
      <c r="A8" s="156" t="s">
        <v>250</v>
      </c>
      <c r="B8" s="144" t="s">
        <v>215</v>
      </c>
      <c r="C8" s="144" t="s">
        <v>215</v>
      </c>
      <c r="D8" s="144" t="s">
        <v>215</v>
      </c>
      <c r="E8" s="144" t="s">
        <v>215</v>
      </c>
      <c r="F8" s="144" t="s">
        <v>215</v>
      </c>
      <c r="G8" s="144" t="s">
        <v>215</v>
      </c>
      <c r="H8" s="40"/>
      <c r="I8" s="99" t="s">
        <v>215</v>
      </c>
      <c r="J8" s="99" t="s">
        <v>215</v>
      </c>
      <c r="K8" s="99" t="s">
        <v>215</v>
      </c>
      <c r="L8" s="99" t="s">
        <v>215</v>
      </c>
      <c r="M8" s="99" t="s">
        <v>215</v>
      </c>
      <c r="N8" s="40"/>
      <c r="O8" s="99" t="s">
        <v>215</v>
      </c>
      <c r="P8" s="164" t="s">
        <v>215</v>
      </c>
      <c r="Q8" s="164" t="s">
        <v>215</v>
      </c>
    </row>
    <row r="9" spans="1:18" ht="14.25" customHeight="1" thickBot="1" x14ac:dyDescent="0.25">
      <c r="A9" s="98" t="s">
        <v>334</v>
      </c>
      <c r="B9" s="103">
        <v>1512.09</v>
      </c>
      <c r="C9" s="104"/>
      <c r="D9" s="104"/>
      <c r="E9" s="104"/>
      <c r="F9" s="104"/>
      <c r="G9" s="104"/>
      <c r="H9" s="105">
        <f>'2 - tab2'!E8-'2 - tab4'!B9-'2 - tab4'!C9-'2 - tab4'!D9-'2 - tab4'!E9-'2 - tab4'!F9-'2 - tab4'!G9</f>
        <v>1225.7900000000002</v>
      </c>
      <c r="I9" s="103"/>
      <c r="J9" s="103"/>
      <c r="K9" s="103">
        <v>534</v>
      </c>
      <c r="L9" s="104"/>
      <c r="M9" s="104"/>
      <c r="N9" s="106">
        <f>'2 - tab3'!E8-'2 - tab4'!L9-'2 - tab4'!M9-'2 - tab4'!O9</f>
        <v>0</v>
      </c>
      <c r="O9" s="103">
        <v>16329</v>
      </c>
      <c r="P9" s="165">
        <v>1512.09</v>
      </c>
      <c r="Q9" s="165">
        <v>0</v>
      </c>
    </row>
    <row r="10" spans="1:18" ht="13.5" customHeight="1" thickBot="1" x14ac:dyDescent="0.25">
      <c r="A10" s="98" t="s">
        <v>335</v>
      </c>
      <c r="B10" s="103">
        <v>1313.14</v>
      </c>
      <c r="C10" s="104"/>
      <c r="D10" s="104"/>
      <c r="E10" s="104"/>
      <c r="F10" s="104"/>
      <c r="G10" s="104"/>
      <c r="H10" s="105">
        <f>'2 - tab2'!E9-'2 - tab4'!B10-'2 - tab4'!C10-'2 - tab4'!D10-'2 - tab4'!E10-'2 - tab4'!F10-'2 - tab4'!G10</f>
        <v>1038.1600000000001</v>
      </c>
      <c r="I10" s="103"/>
      <c r="J10" s="103"/>
      <c r="K10" s="103">
        <v>516</v>
      </c>
      <c r="L10" s="104"/>
      <c r="M10" s="104"/>
      <c r="N10" s="106">
        <f>'2 - tab3'!E9-'2 - tab4'!L10-'2 - tab4'!M10-'2 - tab4'!O10</f>
        <v>0</v>
      </c>
      <c r="O10" s="103">
        <v>16223</v>
      </c>
      <c r="P10" s="165">
        <v>1313.14</v>
      </c>
      <c r="Q10" s="165">
        <v>200</v>
      </c>
    </row>
    <row r="11" spans="1:18" ht="12.75" customHeight="1" thickBot="1" x14ac:dyDescent="0.25">
      <c r="A11" s="98" t="s">
        <v>336</v>
      </c>
      <c r="B11" s="103">
        <v>1187.3699999999999</v>
      </c>
      <c r="C11" s="104"/>
      <c r="D11" s="104"/>
      <c r="E11" s="104"/>
      <c r="F11" s="104"/>
      <c r="G11" s="104"/>
      <c r="H11" s="105">
        <f>'2 - tab2'!E10-'2 - tab4'!B11-'2 - tab4'!C11-'2 - tab4'!D11-'2 - tab4'!E11-'2 - tab4'!F11-'2 - tab4'!G11</f>
        <v>1199.83</v>
      </c>
      <c r="I11" s="103"/>
      <c r="J11" s="103"/>
      <c r="K11" s="103">
        <v>595</v>
      </c>
      <c r="L11" s="104"/>
      <c r="M11" s="104"/>
      <c r="N11" s="106">
        <f>'2 - tab3'!E10-'2 - tab4'!L11-'2 - tab4'!M11-'2 - tab4'!O11</f>
        <v>0</v>
      </c>
      <c r="O11" s="103">
        <v>16626</v>
      </c>
      <c r="P11" s="165">
        <v>1187.3699999999999</v>
      </c>
      <c r="Q11" s="165">
        <v>0</v>
      </c>
    </row>
    <row r="12" spans="1:18" ht="13.5" customHeight="1" thickBot="1" x14ac:dyDescent="0.25">
      <c r="A12" s="98" t="s">
        <v>337</v>
      </c>
      <c r="B12" s="104"/>
      <c r="C12" s="104"/>
      <c r="D12" s="104"/>
      <c r="E12" s="104"/>
      <c r="F12" s="104"/>
      <c r="G12" s="104"/>
      <c r="H12" s="105">
        <f>'2 - tab2'!E11-'2 - tab4'!B12-'2 - tab4'!C12-'2 - tab4'!D12-'2 - tab4'!E12-'2 - tab4'!F12-'2 - tab4'!G12</f>
        <v>0</v>
      </c>
      <c r="I12" s="103"/>
      <c r="J12" s="103"/>
      <c r="K12" s="103"/>
      <c r="L12" s="104"/>
      <c r="M12" s="104"/>
      <c r="N12" s="106">
        <f>'2 - tab3'!E11-'2 - tab4'!L12-'2 - tab4'!M12-'2 - tab4'!O12</f>
        <v>0</v>
      </c>
      <c r="O12" s="104"/>
      <c r="P12" s="165"/>
      <c r="Q12" s="165"/>
    </row>
    <row r="13" spans="1:18" ht="14.25" customHeight="1" thickBot="1" x14ac:dyDescent="0.25">
      <c r="A13" s="98" t="s">
        <v>338</v>
      </c>
      <c r="B13" s="104"/>
      <c r="C13" s="104"/>
      <c r="D13" s="104"/>
      <c r="E13" s="104"/>
      <c r="F13" s="104"/>
      <c r="G13" s="104"/>
      <c r="H13" s="105">
        <f>'2 - tab2'!E12-'2 - tab4'!B13-'2 - tab4'!C13-'2 - tab4'!D13-'2 - tab4'!E13-'2 - tab4'!F13-'2 - tab4'!G13</f>
        <v>0</v>
      </c>
      <c r="I13" s="103"/>
      <c r="J13" s="103"/>
      <c r="K13" s="103"/>
      <c r="L13" s="104"/>
      <c r="M13" s="104"/>
      <c r="N13" s="106">
        <f>'2 - tab3'!E12-'2 - tab4'!L13-'2 - tab4'!M13-'2 - tab4'!O13</f>
        <v>0</v>
      </c>
      <c r="O13" s="104"/>
      <c r="P13" s="165"/>
      <c r="Q13" s="165"/>
      <c r="R13" s="158"/>
    </row>
    <row r="14" spans="1:18" ht="13.5" customHeight="1" thickBot="1" x14ac:dyDescent="0.25">
      <c r="A14" s="98" t="s">
        <v>339</v>
      </c>
      <c r="B14" s="104"/>
      <c r="C14" s="104"/>
      <c r="D14" s="104"/>
      <c r="E14" s="104"/>
      <c r="F14" s="104"/>
      <c r="G14" s="104"/>
      <c r="H14" s="105">
        <f>'2 - tab2'!E13-'2 - tab4'!B14-'2 - tab4'!C14-'2 - tab4'!D14-'2 - tab4'!E14-'2 - tab4'!F14-'2 - tab4'!G14</f>
        <v>0</v>
      </c>
      <c r="I14" s="103"/>
      <c r="J14" s="103"/>
      <c r="K14" s="103"/>
      <c r="L14" s="104"/>
      <c r="M14" s="104"/>
      <c r="N14" s="106">
        <f>'2 - tab3'!E13-'2 - tab4'!L14-'2 - tab4'!M14-'2 - tab4'!O14</f>
        <v>0</v>
      </c>
      <c r="O14" s="104"/>
      <c r="P14" s="165"/>
      <c r="Q14" s="165"/>
      <c r="R14" s="158"/>
    </row>
    <row r="15" spans="1:18" ht="14.25" customHeight="1" thickBot="1" x14ac:dyDescent="0.25">
      <c r="A15" s="98" t="s">
        <v>340</v>
      </c>
      <c r="B15" s="104"/>
      <c r="C15" s="104"/>
      <c r="D15" s="104"/>
      <c r="E15" s="104"/>
      <c r="F15" s="104"/>
      <c r="G15" s="104"/>
      <c r="H15" s="105">
        <f>'2 - tab2'!E14-'2 - tab4'!B15-'2 - tab4'!C15-'2 - tab4'!D15-'2 - tab4'!E15-'2 - tab4'!F15-'2 - tab4'!G15</f>
        <v>0</v>
      </c>
      <c r="I15" s="103"/>
      <c r="J15" s="103"/>
      <c r="K15" s="103"/>
      <c r="L15" s="104"/>
      <c r="M15" s="104"/>
      <c r="N15" s="106">
        <f>'2 - tab3'!E14-'2 - tab4'!L15-'2 - tab4'!M15-'2 - tab4'!O15</f>
        <v>0</v>
      </c>
      <c r="O15" s="104"/>
      <c r="P15" s="165"/>
      <c r="Q15" s="165"/>
    </row>
    <row r="16" spans="1:18" ht="12.75" customHeight="1" thickBot="1" x14ac:dyDescent="0.25">
      <c r="A16" s="98" t="s">
        <v>341</v>
      </c>
      <c r="B16" s="104"/>
      <c r="C16" s="104"/>
      <c r="D16" s="104"/>
      <c r="E16" s="104"/>
      <c r="F16" s="104"/>
      <c r="G16" s="104"/>
      <c r="H16" s="105">
        <f>'2 - tab2'!E15-'2 - tab4'!B16-'2 - tab4'!C16-'2 - tab4'!D16-'2 - tab4'!E16-'2 - tab4'!F16-'2 - tab4'!G16</f>
        <v>0</v>
      </c>
      <c r="I16" s="103"/>
      <c r="J16" s="103"/>
      <c r="K16" s="103"/>
      <c r="L16" s="104"/>
      <c r="M16" s="104"/>
      <c r="N16" s="106">
        <f>'2 - tab3'!E15-'2 - tab4'!L16-'2 - tab4'!M16-'2 - tab4'!O16</f>
        <v>0</v>
      </c>
      <c r="O16" s="104"/>
      <c r="P16" s="165"/>
      <c r="Q16" s="165"/>
    </row>
    <row r="17" spans="1:17" ht="13.5" thickBot="1" x14ac:dyDescent="0.25">
      <c r="A17" s="98" t="s">
        <v>342</v>
      </c>
      <c r="B17" s="104"/>
      <c r="C17" s="104"/>
      <c r="D17" s="104"/>
      <c r="E17" s="104"/>
      <c r="F17" s="104"/>
      <c r="G17" s="104"/>
      <c r="H17" s="105">
        <f>'2 - tab2'!E16-'2 - tab4'!B17-'2 - tab4'!C17-'2 - tab4'!D17-'2 - tab4'!E17-'2 - tab4'!F17-'2 - tab4'!G17</f>
        <v>0</v>
      </c>
      <c r="I17" s="103"/>
      <c r="J17" s="103"/>
      <c r="K17" s="103"/>
      <c r="L17" s="104"/>
      <c r="M17" s="104"/>
      <c r="N17" s="106">
        <f>'2 - tab3'!E16-'2 - tab4'!L17-'2 - tab4'!M17-'2 - tab4'!O17</f>
        <v>0</v>
      </c>
      <c r="O17" s="104"/>
      <c r="P17" s="165"/>
      <c r="Q17" s="165"/>
    </row>
    <row r="18" spans="1:17" ht="13.5" thickBot="1" x14ac:dyDescent="0.25">
      <c r="A18" s="98" t="s">
        <v>343</v>
      </c>
      <c r="B18" s="104"/>
      <c r="C18" s="104"/>
      <c r="D18" s="104"/>
      <c r="E18" s="104"/>
      <c r="F18" s="104"/>
      <c r="G18" s="104"/>
      <c r="H18" s="105">
        <f>'2 - tab2'!E17-'2 - tab4'!B18-'2 - tab4'!C18-'2 - tab4'!D18-'2 - tab4'!E18-'2 - tab4'!F18-'2 - tab4'!G18</f>
        <v>0</v>
      </c>
      <c r="I18" s="103"/>
      <c r="J18" s="103"/>
      <c r="K18" s="103"/>
      <c r="L18" s="104"/>
      <c r="M18" s="104"/>
      <c r="N18" s="106">
        <f>'2 - tab3'!E17-'2 - tab4'!L18-'2 - tab4'!M18-'2 - tab4'!O18</f>
        <v>0</v>
      </c>
      <c r="O18" s="104"/>
      <c r="P18" s="165"/>
      <c r="Q18" s="165"/>
    </row>
    <row r="19" spans="1:17" ht="13.5" thickBot="1" x14ac:dyDescent="0.25">
      <c r="A19" s="98" t="s">
        <v>344</v>
      </c>
      <c r="B19" s="103">
        <v>498.33</v>
      </c>
      <c r="C19" s="104"/>
      <c r="D19" s="104"/>
      <c r="E19" s="104"/>
      <c r="F19" s="104"/>
      <c r="G19" s="104"/>
      <c r="H19" s="105">
        <f>'2 - tab2'!E18-'2 - tab4'!B19-'2 - tab4'!C19-'2 - tab4'!D19-'2 - tab4'!E19-'2 - tab4'!F19-'2 - tab4'!G19</f>
        <v>384.61000000000007</v>
      </c>
      <c r="I19" s="103"/>
      <c r="J19" s="103"/>
      <c r="K19" s="103">
        <v>502</v>
      </c>
      <c r="L19" s="104"/>
      <c r="M19" s="104"/>
      <c r="N19" s="106">
        <f>'2 - tab3'!E18-'2 - tab4'!L19-'2 - tab4'!M19-'2 - tab4'!O19</f>
        <v>0</v>
      </c>
      <c r="O19" s="103">
        <v>13915</v>
      </c>
      <c r="P19" s="165">
        <v>498.33</v>
      </c>
      <c r="Q19" s="165">
        <v>0</v>
      </c>
    </row>
    <row r="20" spans="1:17" ht="13.5" thickBot="1" x14ac:dyDescent="0.25">
      <c r="A20" s="98" t="s">
        <v>345</v>
      </c>
      <c r="B20" s="103">
        <v>1421.75</v>
      </c>
      <c r="C20" s="104"/>
      <c r="D20" s="104"/>
      <c r="E20" s="104"/>
      <c r="F20" s="104"/>
      <c r="G20" s="104"/>
      <c r="H20" s="105">
        <f>'2 - tab2'!E19-'2 - tab4'!B20-'2 - tab4'!C20-'2 - tab4'!D20-'2 - tab4'!E20-'2 - tab4'!F20-'2 - tab4'!G20</f>
        <v>966.69999999999982</v>
      </c>
      <c r="I20" s="103"/>
      <c r="J20" s="103"/>
      <c r="K20" s="103">
        <v>526</v>
      </c>
      <c r="L20" s="104"/>
      <c r="M20" s="104"/>
      <c r="N20" s="106">
        <f>'2 - tab3'!E19-'2 - tab4'!L20-'2 - tab4'!M20-'2 - tab4'!O20</f>
        <v>0</v>
      </c>
      <c r="O20" s="103">
        <v>16166</v>
      </c>
      <c r="P20" s="165">
        <v>1421.75</v>
      </c>
      <c r="Q20" s="165">
        <v>0</v>
      </c>
    </row>
    <row r="21" spans="1:17" ht="16.5" thickBot="1" x14ac:dyDescent="0.25">
      <c r="A21" s="1" t="s">
        <v>56</v>
      </c>
      <c r="B21" s="107">
        <f t="shared" ref="B21:O21" si="0">SUM(B9:B20)</f>
        <v>5932.68</v>
      </c>
      <c r="C21" s="107">
        <f t="shared" si="0"/>
        <v>0</v>
      </c>
      <c r="D21" s="107">
        <f t="shared" si="0"/>
        <v>0</v>
      </c>
      <c r="E21" s="107">
        <f t="shared" si="0"/>
        <v>0</v>
      </c>
      <c r="F21" s="107">
        <f t="shared" si="0"/>
        <v>0</v>
      </c>
      <c r="G21" s="107">
        <f t="shared" si="0"/>
        <v>0</v>
      </c>
      <c r="H21" s="107">
        <f t="shared" si="0"/>
        <v>4815.09</v>
      </c>
      <c r="I21" s="107"/>
      <c r="J21" s="107"/>
      <c r="K21" s="107">
        <f t="shared" si="0"/>
        <v>2673</v>
      </c>
      <c r="L21" s="107">
        <f t="shared" si="0"/>
        <v>0</v>
      </c>
      <c r="M21" s="107">
        <f t="shared" si="0"/>
        <v>0</v>
      </c>
      <c r="N21" s="107">
        <f t="shared" si="0"/>
        <v>0</v>
      </c>
      <c r="O21" s="107">
        <f t="shared" si="0"/>
        <v>79259</v>
      </c>
      <c r="P21" s="166">
        <f>SUM(P9:P20)</f>
        <v>5932.68</v>
      </c>
      <c r="Q21" s="166">
        <f>SUM(Q9:Q20)</f>
        <v>200</v>
      </c>
    </row>
    <row r="22" spans="1:17" ht="26.25" thickBot="1" x14ac:dyDescent="0.25">
      <c r="A22" s="1" t="s">
        <v>200</v>
      </c>
      <c r="B22" s="107">
        <f t="shared" ref="B22:O22" si="1">SUM(B9:B20)</f>
        <v>5932.68</v>
      </c>
      <c r="C22" s="107">
        <f t="shared" si="1"/>
        <v>0</v>
      </c>
      <c r="D22" s="107">
        <f t="shared" si="1"/>
        <v>0</v>
      </c>
      <c r="E22" s="107">
        <f t="shared" si="1"/>
        <v>0</v>
      </c>
      <c r="F22" s="107">
        <f t="shared" si="1"/>
        <v>0</v>
      </c>
      <c r="G22" s="107">
        <f t="shared" si="1"/>
        <v>0</v>
      </c>
      <c r="H22" s="107">
        <f t="shared" si="1"/>
        <v>4815.09</v>
      </c>
      <c r="I22" s="107"/>
      <c r="J22" s="107"/>
      <c r="K22" s="107">
        <f t="shared" si="1"/>
        <v>2673</v>
      </c>
      <c r="L22" s="107">
        <f t="shared" si="1"/>
        <v>0</v>
      </c>
      <c r="M22" s="107">
        <f>SUM(M9:M20)</f>
        <v>0</v>
      </c>
      <c r="N22" s="107">
        <f t="shared" si="1"/>
        <v>0</v>
      </c>
      <c r="O22" s="107">
        <f t="shared" si="1"/>
        <v>79259</v>
      </c>
      <c r="P22" s="166">
        <f>SUM(P9:P20)</f>
        <v>5932.68</v>
      </c>
      <c r="Q22" s="166">
        <f>SUM(Q9:Q20)</f>
        <v>200</v>
      </c>
    </row>
    <row r="24" spans="1:17" s="162" customFormat="1" x14ac:dyDescent="0.2">
      <c r="A24" s="87" t="s">
        <v>346</v>
      </c>
      <c r="B24" s="87"/>
      <c r="C24" s="87"/>
      <c r="D24" s="87"/>
      <c r="E24" s="87"/>
      <c r="F24" s="87"/>
      <c r="G24" s="87"/>
      <c r="H24" s="87"/>
      <c r="I24" s="87"/>
      <c r="J24" s="87"/>
      <c r="K24" s="87"/>
      <c r="L24" s="87"/>
      <c r="M24" s="87"/>
      <c r="N24" s="87"/>
    </row>
    <row r="25" spans="1:17" s="162" customFormat="1" x14ac:dyDescent="0.2">
      <c r="A25" s="87"/>
      <c r="B25" s="87"/>
      <c r="C25" s="87"/>
      <c r="D25" s="87"/>
      <c r="E25" s="87"/>
      <c r="F25" s="87"/>
      <c r="G25" s="87"/>
      <c r="H25" s="87"/>
      <c r="I25" s="87"/>
      <c r="J25" s="87"/>
      <c r="K25" s="87"/>
      <c r="L25" s="87"/>
      <c r="M25" s="87"/>
      <c r="N25" s="87"/>
    </row>
    <row r="26" spans="1:17" x14ac:dyDescent="0.2">
      <c r="A26" s="149" t="s">
        <v>217</v>
      </c>
      <c r="B26" s="149"/>
      <c r="C26" s="149"/>
      <c r="D26" s="149"/>
      <c r="E26" s="149"/>
      <c r="F26" s="149"/>
      <c r="G26" s="149"/>
      <c r="H26" s="149"/>
      <c r="I26" s="149"/>
      <c r="J26" s="149"/>
      <c r="K26" s="149"/>
      <c r="L26" s="149"/>
      <c r="M26" s="149"/>
      <c r="N26" s="149"/>
    </row>
    <row r="27" spans="1:17" x14ac:dyDescent="0.2">
      <c r="A27" s="149" t="s">
        <v>382</v>
      </c>
      <c r="B27" s="149"/>
      <c r="C27" s="149"/>
      <c r="D27" s="149"/>
      <c r="E27" s="149"/>
      <c r="F27" s="149"/>
      <c r="G27" s="149"/>
      <c r="H27" s="149"/>
      <c r="I27" s="149"/>
      <c r="J27" s="149"/>
      <c r="K27" s="149"/>
      <c r="L27" s="149"/>
      <c r="M27" s="149"/>
      <c r="N27" s="149"/>
    </row>
    <row r="28" spans="1:17" x14ac:dyDescent="0.2">
      <c r="B28" s="149"/>
      <c r="C28" s="149"/>
      <c r="D28" s="149"/>
      <c r="E28" s="149"/>
      <c r="F28" s="149"/>
      <c r="G28" s="149"/>
      <c r="H28" s="149"/>
      <c r="I28" s="149"/>
      <c r="J28" s="149"/>
      <c r="K28" s="149"/>
      <c r="L28" s="149"/>
      <c r="M28" s="149"/>
      <c r="N28" s="149"/>
    </row>
    <row r="44" spans="1:1" x14ac:dyDescent="0.2">
      <c r="A44" s="131"/>
    </row>
    <row r="45" spans="1:1" x14ac:dyDescent="0.2">
      <c r="A45" s="131"/>
    </row>
    <row r="46" spans="1:1" x14ac:dyDescent="0.2">
      <c r="A46" s="117"/>
    </row>
  </sheetData>
  <mergeCells count="12">
    <mergeCell ref="A2:O2"/>
    <mergeCell ref="A4:A5"/>
    <mergeCell ref="B4:D5"/>
    <mergeCell ref="E4:G5"/>
    <mergeCell ref="K4:K5"/>
    <mergeCell ref="L4:O4"/>
    <mergeCell ref="Q4:Q5"/>
    <mergeCell ref="H4:J5"/>
    <mergeCell ref="P4:P5"/>
    <mergeCell ref="H6:J6"/>
    <mergeCell ref="B6:D6"/>
    <mergeCell ref="E6:G6"/>
  </mergeCells>
  <phoneticPr fontId="7" type="noConversion"/>
  <pageMargins left="0.75" right="0.75" top="1" bottom="1" header="0.5" footer="0.5"/>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H19"/>
  <sheetViews>
    <sheetView workbookViewId="0">
      <selection activeCell="B4" sqref="B4"/>
    </sheetView>
  </sheetViews>
  <sheetFormatPr defaultRowHeight="12.75" x14ac:dyDescent="0.2"/>
  <cols>
    <col min="1" max="1" width="27.7109375" customWidth="1"/>
    <col min="2" max="2" width="27.5703125" customWidth="1"/>
  </cols>
  <sheetData>
    <row r="1" spans="1:8" ht="15.75" x14ac:dyDescent="0.25">
      <c r="A1" s="95" t="s">
        <v>214</v>
      </c>
    </row>
    <row r="2" spans="1:8" ht="33" customHeight="1" x14ac:dyDescent="0.25">
      <c r="A2" s="189" t="s">
        <v>231</v>
      </c>
      <c r="B2" s="189"/>
      <c r="C2" s="189"/>
      <c r="D2" s="189"/>
      <c r="E2" s="189"/>
      <c r="F2" s="189"/>
      <c r="G2" s="189"/>
      <c r="H2" s="82"/>
    </row>
    <row r="3" spans="1:8" ht="13.5" thickBot="1" x14ac:dyDescent="0.25"/>
    <row r="4" spans="1:8" ht="26.25" thickBot="1" x14ac:dyDescent="0.25">
      <c r="A4" s="7"/>
      <c r="B4" s="170" t="s">
        <v>155</v>
      </c>
    </row>
    <row r="5" spans="1:8" ht="17.25" customHeight="1" thickBot="1" x14ac:dyDescent="0.25">
      <c r="A5" s="76" t="s">
        <v>349</v>
      </c>
      <c r="B5" s="100"/>
    </row>
    <row r="6" spans="1:8" ht="17.25" customHeight="1" thickBot="1" x14ac:dyDescent="0.25">
      <c r="A6" s="76" t="s">
        <v>350</v>
      </c>
      <c r="B6" s="101"/>
    </row>
    <row r="7" spans="1:8" ht="17.25" customHeight="1" thickBot="1" x14ac:dyDescent="0.25">
      <c r="A7" s="76" t="s">
        <v>351</v>
      </c>
      <c r="B7" s="101"/>
    </row>
    <row r="8" spans="1:8" ht="17.25" customHeight="1" thickBot="1" x14ac:dyDescent="0.25">
      <c r="A8" s="76" t="s">
        <v>352</v>
      </c>
      <c r="B8" s="101"/>
    </row>
    <row r="9" spans="1:8" ht="17.25" customHeight="1" thickBot="1" x14ac:dyDescent="0.25">
      <c r="A9" s="76" t="s">
        <v>353</v>
      </c>
      <c r="B9" s="101"/>
    </row>
    <row r="10" spans="1:8" ht="17.25" customHeight="1" thickBot="1" x14ac:dyDescent="0.25">
      <c r="A10" s="76" t="s">
        <v>354</v>
      </c>
      <c r="B10" s="101"/>
    </row>
    <row r="11" spans="1:8" ht="17.25" customHeight="1" thickBot="1" x14ac:dyDescent="0.25">
      <c r="A11" s="76" t="s">
        <v>355</v>
      </c>
      <c r="B11" s="101"/>
    </row>
    <row r="12" spans="1:8" ht="17.25" customHeight="1" thickBot="1" x14ac:dyDescent="0.25">
      <c r="A12" s="76" t="s">
        <v>356</v>
      </c>
      <c r="B12" s="101"/>
    </row>
    <row r="13" spans="1:8" ht="17.25" customHeight="1" thickBot="1" x14ac:dyDescent="0.25">
      <c r="A13" s="76" t="s">
        <v>357</v>
      </c>
      <c r="B13" s="101"/>
    </row>
    <row r="14" spans="1:8" ht="15.75" customHeight="1" thickBot="1" x14ac:dyDescent="0.25">
      <c r="A14" s="76" t="s">
        <v>358</v>
      </c>
      <c r="B14" s="101"/>
    </row>
    <row r="15" spans="1:8" ht="16.5" customHeight="1" thickBot="1" x14ac:dyDescent="0.25">
      <c r="A15" s="76" t="s">
        <v>359</v>
      </c>
      <c r="B15" s="101"/>
    </row>
    <row r="16" spans="1:8" ht="16.5" customHeight="1" thickBot="1" x14ac:dyDescent="0.25">
      <c r="A16" s="85" t="s">
        <v>360</v>
      </c>
      <c r="B16" s="102"/>
    </row>
    <row r="17" spans="1:2" s="169" customFormat="1" ht="18" customHeight="1" thickBot="1" x14ac:dyDescent="0.25">
      <c r="A17" s="167" t="s">
        <v>361</v>
      </c>
      <c r="B17" s="168">
        <f>SUM(B5:B16)</f>
        <v>0</v>
      </c>
    </row>
    <row r="18" spans="1:2" ht="14.25" customHeight="1" x14ac:dyDescent="0.2"/>
    <row r="19" spans="1:2" ht="13.5" customHeight="1" x14ac:dyDescent="0.2"/>
  </sheetData>
  <mergeCells count="1">
    <mergeCell ref="A2:G2"/>
  </mergeCells>
  <phoneticPr fontId="7" type="noConversion"/>
  <pageMargins left="0.75" right="0.75" top="1" bottom="1" header="0.5" footer="0.5"/>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J8"/>
  <sheetViews>
    <sheetView workbookViewId="0">
      <selection activeCell="A2" sqref="A2:J2"/>
    </sheetView>
  </sheetViews>
  <sheetFormatPr defaultRowHeight="12.75" x14ac:dyDescent="0.2"/>
  <cols>
    <col min="1" max="1" width="15.5703125" customWidth="1"/>
    <col min="2" max="2" width="15.42578125" customWidth="1"/>
    <col min="3" max="3" width="15.85546875" customWidth="1"/>
    <col min="4" max="4" width="14.28515625" customWidth="1"/>
    <col min="5" max="5" width="10.7109375" customWidth="1"/>
    <col min="6" max="6" width="14" customWidth="1"/>
    <col min="7" max="7" width="13.140625" customWidth="1"/>
    <col min="8" max="8" width="13.42578125" customWidth="1"/>
    <col min="9" max="9" width="13.85546875" customWidth="1"/>
    <col min="10" max="10" width="12.42578125" customWidth="1"/>
  </cols>
  <sheetData>
    <row r="1" spans="1:10" ht="15.75" x14ac:dyDescent="0.25">
      <c r="A1" s="95" t="s">
        <v>214</v>
      </c>
    </row>
    <row r="2" spans="1:10" ht="30" customHeight="1" x14ac:dyDescent="0.2">
      <c r="A2" s="342" t="s">
        <v>232</v>
      </c>
      <c r="B2" s="342"/>
      <c r="C2" s="342"/>
      <c r="D2" s="342"/>
      <c r="E2" s="342"/>
      <c r="F2" s="342"/>
      <c r="G2" s="342"/>
      <c r="H2" s="342"/>
      <c r="I2" s="342"/>
      <c r="J2" s="342"/>
    </row>
    <row r="3" spans="1:10" ht="13.5" thickBot="1" x14ac:dyDescent="0.25"/>
    <row r="4" spans="1:10" ht="68.25" customHeight="1" thickBot="1" x14ac:dyDescent="0.25">
      <c r="A4" s="160" t="s">
        <v>156</v>
      </c>
      <c r="B4" s="154" t="s">
        <v>157</v>
      </c>
      <c r="C4" s="160" t="s">
        <v>163</v>
      </c>
      <c r="D4" s="154" t="s">
        <v>158</v>
      </c>
      <c r="E4" s="160" t="s">
        <v>159</v>
      </c>
      <c r="F4" s="154" t="s">
        <v>160</v>
      </c>
      <c r="G4" s="154" t="s">
        <v>161</v>
      </c>
      <c r="H4" s="154" t="s">
        <v>50</v>
      </c>
      <c r="I4" s="154" t="s">
        <v>162</v>
      </c>
      <c r="J4" s="154" t="s">
        <v>65</v>
      </c>
    </row>
    <row r="5" spans="1:10" ht="13.5" thickBot="1" x14ac:dyDescent="0.25">
      <c r="A5" s="16" t="s">
        <v>53</v>
      </c>
      <c r="B5" s="6" t="s">
        <v>54</v>
      </c>
      <c r="C5" s="5" t="s">
        <v>54</v>
      </c>
      <c r="D5" s="6" t="s">
        <v>54</v>
      </c>
      <c r="E5" s="5" t="s">
        <v>164</v>
      </c>
      <c r="F5" s="6" t="s">
        <v>54</v>
      </c>
      <c r="G5" s="6" t="s">
        <v>54</v>
      </c>
      <c r="H5" s="6" t="s">
        <v>54</v>
      </c>
      <c r="I5" s="6" t="s">
        <v>54</v>
      </c>
      <c r="J5" s="6" t="s">
        <v>54</v>
      </c>
    </row>
    <row r="6" spans="1:10" ht="13.5" thickBot="1" x14ac:dyDescent="0.25">
      <c r="A6" s="75"/>
      <c r="B6" s="29"/>
      <c r="C6" s="29"/>
      <c r="D6" s="29"/>
      <c r="E6" s="29"/>
      <c r="F6" s="29"/>
      <c r="G6" s="29"/>
      <c r="H6" s="29"/>
      <c r="I6" s="29"/>
      <c r="J6" s="29"/>
    </row>
    <row r="7" spans="1:10" ht="13.5" thickBot="1" x14ac:dyDescent="0.25">
      <c r="A7" s="75"/>
      <c r="B7" s="29"/>
      <c r="C7" s="29"/>
      <c r="D7" s="29"/>
      <c r="E7" s="29"/>
      <c r="F7" s="29"/>
      <c r="G7" s="29"/>
      <c r="H7" s="29"/>
      <c r="I7" s="29"/>
      <c r="J7" s="29"/>
    </row>
    <row r="8" spans="1:10" ht="13.5" thickBot="1" x14ac:dyDescent="0.25">
      <c r="A8" s="75"/>
      <c r="B8" s="29"/>
      <c r="C8" s="29"/>
      <c r="D8" s="29"/>
      <c r="E8" s="29"/>
      <c r="F8" s="29"/>
      <c r="G8" s="29"/>
      <c r="H8" s="29"/>
      <c r="I8" s="29"/>
      <c r="J8" s="29"/>
    </row>
  </sheetData>
  <mergeCells count="1">
    <mergeCell ref="A2:J2"/>
  </mergeCells>
  <phoneticPr fontId="7" type="noConversion"/>
  <pageMargins left="0.75" right="0.75" top="1" bottom="1" header="0.5" footer="0.5"/>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M15"/>
  <sheetViews>
    <sheetView workbookViewId="0">
      <selection activeCell="S10" sqref="S10"/>
    </sheetView>
  </sheetViews>
  <sheetFormatPr defaultRowHeight="12.75" x14ac:dyDescent="0.2"/>
  <cols>
    <col min="1" max="1" width="52.42578125" customWidth="1"/>
    <col min="2" max="2" width="10.5703125" customWidth="1"/>
    <col min="5" max="5" width="8.85546875" customWidth="1"/>
    <col min="6" max="6" width="8.7109375" customWidth="1"/>
    <col min="7" max="8" width="8.5703125" customWidth="1"/>
    <col min="9" max="9" width="8.28515625" customWidth="1"/>
    <col min="11" max="12" width="8.7109375" customWidth="1"/>
  </cols>
  <sheetData>
    <row r="1" spans="1:13" ht="15.75" x14ac:dyDescent="0.25">
      <c r="A1" s="95" t="s">
        <v>222</v>
      </c>
    </row>
    <row r="2" spans="1:13" ht="17.25" customHeight="1" x14ac:dyDescent="0.25">
      <c r="A2" s="233" t="s">
        <v>233</v>
      </c>
      <c r="B2" s="233"/>
      <c r="C2" s="233"/>
      <c r="D2" s="233"/>
      <c r="E2" s="233"/>
      <c r="F2" s="233"/>
      <c r="G2" s="233"/>
      <c r="H2" s="233"/>
      <c r="I2" s="233"/>
      <c r="J2" s="233"/>
      <c r="K2" s="233"/>
      <c r="L2" s="233"/>
      <c r="M2" s="233"/>
    </row>
    <row r="3" spans="1:13" ht="13.5" thickBot="1" x14ac:dyDescent="0.25"/>
    <row r="4" spans="1:13" ht="33" customHeight="1" thickBot="1" x14ac:dyDescent="0.25">
      <c r="A4" s="7" t="s">
        <v>46</v>
      </c>
      <c r="B4" s="234" t="s">
        <v>113</v>
      </c>
      <c r="C4" s="235"/>
      <c r="D4" s="235"/>
      <c r="E4" s="236"/>
      <c r="F4" s="234" t="s">
        <v>25</v>
      </c>
      <c r="G4" s="235"/>
      <c r="H4" s="235"/>
      <c r="I4" s="236"/>
      <c r="J4" s="234" t="s">
        <v>25</v>
      </c>
      <c r="K4" s="235"/>
      <c r="L4" s="235"/>
      <c r="M4" s="236"/>
    </row>
    <row r="5" spans="1:13" ht="34.5" customHeight="1" thickBot="1" x14ac:dyDescent="0.25">
      <c r="A5" s="109" t="s">
        <v>47</v>
      </c>
      <c r="B5" s="226">
        <f>'2 - tab2'!B21</f>
        <v>10747.77</v>
      </c>
      <c r="C5" s="227"/>
      <c r="D5" s="227"/>
      <c r="E5" s="228"/>
      <c r="F5" s="226">
        <f>'2 - tab2'!C21</f>
        <v>0</v>
      </c>
      <c r="G5" s="227"/>
      <c r="H5" s="227"/>
      <c r="I5" s="228"/>
      <c r="J5" s="226">
        <f>'2 - tab2'!D21</f>
        <v>0</v>
      </c>
      <c r="K5" s="227"/>
      <c r="L5" s="227"/>
      <c r="M5" s="228"/>
    </row>
    <row r="6" spans="1:13" ht="39" thickBot="1" x14ac:dyDescent="0.25">
      <c r="A6" s="110" t="s">
        <v>234</v>
      </c>
      <c r="B6" s="136" t="s">
        <v>98</v>
      </c>
      <c r="C6" s="136" t="s">
        <v>99</v>
      </c>
      <c r="D6" s="136" t="s">
        <v>201</v>
      </c>
      <c r="E6" s="136" t="s">
        <v>0</v>
      </c>
      <c r="F6" s="83"/>
      <c r="G6" s="83"/>
      <c r="H6" s="83"/>
      <c r="I6" s="83"/>
      <c r="J6" s="83"/>
      <c r="K6" s="83"/>
      <c r="L6" s="84"/>
      <c r="M6" s="84"/>
    </row>
    <row r="7" spans="1:13" ht="35.25" customHeight="1" thickBot="1" x14ac:dyDescent="0.25">
      <c r="A7" s="111" t="s">
        <v>66</v>
      </c>
      <c r="B7" s="12">
        <f>IF('2 - tab1'!$F$21=0,0,'2 - tab1'!$B$21/'2 - tab1'!$F$21)</f>
        <v>0.85118133855627898</v>
      </c>
      <c r="C7" s="12">
        <f>IF('2 - tab1'!$F$21=0,0,'2 - tab1'!$C$21/'2 - tab1'!$F$21)</f>
        <v>0.148818661443721</v>
      </c>
      <c r="D7" s="12">
        <f>IF('2 - tab1'!$F$21=0,0,'2 - tab1'!$D$21/'2 - tab1'!$F$21)</f>
        <v>0</v>
      </c>
      <c r="E7" s="12">
        <f>IF('2 - tab1'!$F$21=0,0,'2 - tab1'!$E$21/'2 - tab1'!$F$21)</f>
        <v>0</v>
      </c>
      <c r="F7" s="12">
        <f>IF('2 - tab1'!$F$21=0,0,'2 - tab1'!$B$21/'2 - tab1'!$F$21)</f>
        <v>0.85118133855627898</v>
      </c>
      <c r="G7" s="12">
        <f>IF('2 - tab1'!$F$21=0,0,'2 - tab1'!$C$21/'2 - tab1'!$F$21)</f>
        <v>0.148818661443721</v>
      </c>
      <c r="H7" s="12">
        <f>IF('2 - tab1'!$F$21=0,0,'2 - tab1'!$D$21/'2 - tab1'!$F$21)</f>
        <v>0</v>
      </c>
      <c r="I7" s="12">
        <f>IF('2 - tab1'!$F$21=0,0,'2 - tab1'!$E$21/'2 - tab1'!$F$21)</f>
        <v>0</v>
      </c>
      <c r="J7" s="12">
        <f>IF('2 - tab1'!$F$21=0,0,'2 - tab1'!$B$21/'2 - tab1'!$F$21)</f>
        <v>0.85118133855627898</v>
      </c>
      <c r="K7" s="12">
        <f>IF('2 - tab1'!$F$21=0,0,'2 - tab1'!$C$21/'2 - tab1'!$F$21)</f>
        <v>0.148818661443721</v>
      </c>
      <c r="L7" s="12">
        <f>IF('2 - tab1'!$F$21=0,0,'2 - tab1'!$D$21/'2 - tab1'!$F$21)</f>
        <v>0</v>
      </c>
      <c r="M7" s="14">
        <f>IF('2 - tab1'!$F$21=0,0,'2 - tab1'!$E$21/'2 - tab1'!$F$21)</f>
        <v>0</v>
      </c>
    </row>
    <row r="8" spans="1:13" ht="48.75" customHeight="1" thickBot="1" x14ac:dyDescent="0.25">
      <c r="A8" s="111" t="s">
        <v>235</v>
      </c>
      <c r="B8" s="20">
        <v>0.41799999999999998</v>
      </c>
      <c r="C8" s="20">
        <v>0.442</v>
      </c>
      <c r="D8" s="20">
        <v>0.53</v>
      </c>
      <c r="E8" s="20"/>
      <c r="F8" s="20"/>
      <c r="G8" s="20"/>
      <c r="H8" s="20"/>
      <c r="I8" s="20"/>
      <c r="J8" s="20"/>
      <c r="K8" s="20"/>
      <c r="L8" s="20"/>
      <c r="M8" s="19"/>
    </row>
    <row r="9" spans="1:13" ht="34.5" customHeight="1" thickBot="1" x14ac:dyDescent="0.25">
      <c r="A9" s="111" t="s">
        <v>48</v>
      </c>
      <c r="B9" s="229">
        <f>B7*B8+C7*C8+D7*D8+E7*E8</f>
        <v>0.42157164787464929</v>
      </c>
      <c r="C9" s="197"/>
      <c r="D9" s="197"/>
      <c r="E9" s="198"/>
      <c r="F9" s="229">
        <f>F7*F8+G7*G8+H7*H8+I7*I8</f>
        <v>0</v>
      </c>
      <c r="G9" s="197"/>
      <c r="H9" s="197"/>
      <c r="I9" s="198"/>
      <c r="J9" s="230">
        <f>J7*J8+K7*K8+L7*L8+M7*M8</f>
        <v>0</v>
      </c>
      <c r="K9" s="205"/>
      <c r="L9" s="205"/>
      <c r="M9" s="206"/>
    </row>
    <row r="10" spans="1:13" ht="30.75" customHeight="1" thickBot="1" x14ac:dyDescent="0.25">
      <c r="A10" s="112" t="s">
        <v>36</v>
      </c>
      <c r="B10" s="230">
        <f>IF('2 - tab2'!E21=0,0,('3 - tab1'!B9*'3 - tab1'!B5+'3 - tab1'!F9*'3 - tab1'!F5+'3 - tab1'!J9*'3 - tab1'!J5)/'2 - tab2'!E21)</f>
        <v>0.42157164787464924</v>
      </c>
      <c r="C10" s="237"/>
      <c r="D10" s="237"/>
      <c r="E10" s="237"/>
      <c r="F10" s="237"/>
      <c r="G10" s="237"/>
      <c r="H10" s="237"/>
      <c r="I10" s="237"/>
      <c r="J10" s="237"/>
      <c r="K10" s="237"/>
      <c r="L10" s="237"/>
      <c r="M10" s="238"/>
    </row>
    <row r="12" spans="1:13" ht="30" customHeight="1" x14ac:dyDescent="0.2">
      <c r="A12" s="231" t="s">
        <v>383</v>
      </c>
      <c r="B12" s="232"/>
      <c r="C12" s="232"/>
      <c r="D12" s="232"/>
      <c r="E12" s="232"/>
      <c r="F12" s="232"/>
      <c r="G12" s="232"/>
      <c r="H12" s="232"/>
      <c r="I12" s="232"/>
      <c r="J12" s="232"/>
      <c r="K12" s="232"/>
      <c r="L12" s="232"/>
      <c r="M12" s="232"/>
    </row>
    <row r="13" spans="1:13" s="54" customFormat="1" ht="30.75" customHeight="1" x14ac:dyDescent="0.25">
      <c r="A13" s="225" t="s">
        <v>362</v>
      </c>
      <c r="B13" s="225"/>
      <c r="C13" s="225"/>
      <c r="D13" s="225"/>
      <c r="E13" s="225"/>
      <c r="F13" s="225"/>
      <c r="G13" s="225"/>
      <c r="H13" s="225"/>
      <c r="I13" s="225"/>
      <c r="J13" s="225"/>
      <c r="K13" s="225"/>
      <c r="L13" s="225"/>
      <c r="M13" s="225"/>
    </row>
    <row r="14" spans="1:13" ht="15.75" x14ac:dyDescent="0.25">
      <c r="A14" s="10" t="s">
        <v>270</v>
      </c>
      <c r="B14" s="149"/>
      <c r="C14" s="149"/>
      <c r="D14" s="149"/>
      <c r="E14" s="149"/>
      <c r="F14" s="149"/>
      <c r="G14" s="149"/>
      <c r="H14" s="149"/>
      <c r="I14" s="149"/>
      <c r="J14" s="149"/>
      <c r="K14" s="149"/>
      <c r="L14" s="149"/>
      <c r="M14" s="149"/>
    </row>
    <row r="15" spans="1:13" x14ac:dyDescent="0.2">
      <c r="A15" s="113"/>
      <c r="B15" s="113"/>
      <c r="C15" s="113"/>
      <c r="D15" s="113"/>
      <c r="E15" s="113"/>
      <c r="F15" s="113"/>
      <c r="G15" s="113"/>
      <c r="H15" s="113"/>
      <c r="I15" s="113"/>
      <c r="J15" s="113"/>
      <c r="K15" s="113"/>
      <c r="L15" s="113"/>
      <c r="M15" s="113"/>
    </row>
  </sheetData>
  <mergeCells count="13">
    <mergeCell ref="A2:M2"/>
    <mergeCell ref="B4:E4"/>
    <mergeCell ref="F4:I4"/>
    <mergeCell ref="J4:M4"/>
    <mergeCell ref="B10:M10"/>
    <mergeCell ref="F9:I9"/>
    <mergeCell ref="B5:E5"/>
    <mergeCell ref="F5:I5"/>
    <mergeCell ref="A13:M13"/>
    <mergeCell ref="J5:M5"/>
    <mergeCell ref="B9:E9"/>
    <mergeCell ref="J9:M9"/>
    <mergeCell ref="A12:M12"/>
  </mergeCells>
  <phoneticPr fontId="7" type="noConversion"/>
  <pageMargins left="0.75" right="0.75" top="1" bottom="1" header="0.5" footer="0.5"/>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N13"/>
  <sheetViews>
    <sheetView workbookViewId="0">
      <selection activeCell="B10" sqref="B10"/>
    </sheetView>
  </sheetViews>
  <sheetFormatPr defaultRowHeight="12.75" x14ac:dyDescent="0.2"/>
  <cols>
    <col min="1" max="1" width="52.42578125" customWidth="1"/>
    <col min="2" max="3" width="10.42578125" customWidth="1"/>
    <col min="4" max="6" width="10" customWidth="1"/>
    <col min="7" max="12" width="9.7109375" customWidth="1"/>
    <col min="13" max="13" width="10" customWidth="1"/>
    <col min="14" max="14" width="18.7109375" customWidth="1"/>
  </cols>
  <sheetData>
    <row r="1" spans="1:14" ht="15.75" x14ac:dyDescent="0.25">
      <c r="A1" s="95" t="s">
        <v>222</v>
      </c>
    </row>
    <row r="2" spans="1:14" ht="17.25" customHeight="1" x14ac:dyDescent="0.25">
      <c r="A2" s="200" t="s">
        <v>223</v>
      </c>
      <c r="B2" s="200"/>
      <c r="C2" s="200"/>
      <c r="D2" s="200"/>
      <c r="E2" s="200"/>
      <c r="F2" s="200"/>
      <c r="G2" s="200"/>
      <c r="H2" s="200"/>
      <c r="I2" s="200"/>
      <c r="J2" s="200"/>
      <c r="K2" s="200"/>
      <c r="L2" s="200"/>
      <c r="M2" s="200"/>
      <c r="N2" s="200"/>
    </row>
    <row r="3" spans="1:14" ht="13.5" thickBot="1" x14ac:dyDescent="0.25"/>
    <row r="4" spans="1:14" ht="39.75" customHeight="1" thickBot="1" x14ac:dyDescent="0.25">
      <c r="A4" s="160" t="s">
        <v>193</v>
      </c>
      <c r="B4" s="234" t="s">
        <v>251</v>
      </c>
      <c r="C4" s="235"/>
      <c r="D4" s="236"/>
      <c r="E4" s="234" t="s">
        <v>252</v>
      </c>
      <c r="F4" s="235"/>
      <c r="G4" s="236"/>
      <c r="H4" s="234" t="s">
        <v>194</v>
      </c>
      <c r="I4" s="235"/>
      <c r="J4" s="236"/>
      <c r="K4" s="234" t="s">
        <v>194</v>
      </c>
      <c r="L4" s="235"/>
      <c r="M4" s="236"/>
      <c r="N4" s="154" t="s">
        <v>43</v>
      </c>
    </row>
    <row r="5" spans="1:14" ht="32.25" customHeight="1" thickBot="1" x14ac:dyDescent="0.25">
      <c r="A5" s="9" t="s">
        <v>44</v>
      </c>
      <c r="B5" s="226">
        <f>'2 - tab1'!B21</f>
        <v>96478</v>
      </c>
      <c r="C5" s="227"/>
      <c r="D5" s="228"/>
      <c r="E5" s="226">
        <f>'2 - tab1'!C21</f>
        <v>16868</v>
      </c>
      <c r="F5" s="227"/>
      <c r="G5" s="228"/>
      <c r="H5" s="226">
        <f>'2 - tab1'!D21</f>
        <v>0</v>
      </c>
      <c r="I5" s="227"/>
      <c r="J5" s="228"/>
      <c r="K5" s="226">
        <f>'2 - tab1'!E21</f>
        <v>0</v>
      </c>
      <c r="L5" s="227"/>
      <c r="M5" s="228"/>
      <c r="N5" s="42">
        <f>SUM(B5:K5)</f>
        <v>113346</v>
      </c>
    </row>
    <row r="6" spans="1:14" ht="32.25" customHeight="1" thickBot="1" x14ac:dyDescent="0.25">
      <c r="A6" s="4" t="s">
        <v>273</v>
      </c>
      <c r="B6" s="239"/>
      <c r="C6" s="240"/>
      <c r="D6" s="241"/>
      <c r="E6" s="239"/>
      <c r="F6" s="240"/>
      <c r="G6" s="241"/>
      <c r="H6" s="239"/>
      <c r="I6" s="240"/>
      <c r="J6" s="241"/>
      <c r="K6" s="239"/>
      <c r="L6" s="240"/>
      <c r="M6" s="241"/>
      <c r="N6" s="43"/>
    </row>
    <row r="7" spans="1:14" ht="36" customHeight="1" thickBot="1" x14ac:dyDescent="0.25">
      <c r="A7" s="4" t="s">
        <v>274</v>
      </c>
      <c r="B7" s="242"/>
      <c r="C7" s="243"/>
      <c r="D7" s="244"/>
      <c r="E7" s="239"/>
      <c r="F7" s="240"/>
      <c r="G7" s="241"/>
      <c r="H7" s="239"/>
      <c r="I7" s="240"/>
      <c r="J7" s="241"/>
      <c r="K7" s="239"/>
      <c r="L7" s="240"/>
      <c r="M7" s="241"/>
      <c r="N7" s="41"/>
    </row>
    <row r="8" spans="1:14" s="81" customFormat="1" ht="18.75" customHeight="1" thickBot="1" x14ac:dyDescent="0.25">
      <c r="A8" s="146" t="s">
        <v>197</v>
      </c>
      <c r="B8" s="147" t="s">
        <v>196</v>
      </c>
      <c r="C8" s="147" t="s">
        <v>236</v>
      </c>
      <c r="D8" s="147" t="s">
        <v>198</v>
      </c>
      <c r="E8" s="147" t="s">
        <v>196</v>
      </c>
      <c r="F8" s="147" t="s">
        <v>236</v>
      </c>
      <c r="G8" s="147" t="s">
        <v>198</v>
      </c>
      <c r="H8" s="147" t="s">
        <v>196</v>
      </c>
      <c r="I8" s="147" t="s">
        <v>236</v>
      </c>
      <c r="J8" s="147" t="s">
        <v>198</v>
      </c>
      <c r="K8" s="147" t="s">
        <v>196</v>
      </c>
      <c r="L8" s="147" t="s">
        <v>236</v>
      </c>
      <c r="M8" s="147" t="s">
        <v>198</v>
      </c>
      <c r="N8" s="80"/>
    </row>
    <row r="9" spans="1:14" ht="32.25" customHeight="1" thickBot="1" x14ac:dyDescent="0.25">
      <c r="A9" s="4" t="s">
        <v>237</v>
      </c>
      <c r="B9" s="74">
        <f>'2 - tab4'!$L$22/'2 - tab3'!$E$21</f>
        <v>0</v>
      </c>
      <c r="C9" s="74">
        <f>('2 - tab4'!$N$22+'2 - tab4'!$O$22)/'2 - tab3'!$E$21</f>
        <v>1</v>
      </c>
      <c r="D9" s="74">
        <f>'2 - tab4'!$M$22/'2 - tab3'!$E$21</f>
        <v>0</v>
      </c>
      <c r="E9" s="74">
        <f>'2 - tab4'!$L$22/'2 - tab3'!$E$21</f>
        <v>0</v>
      </c>
      <c r="F9" s="74">
        <f>('2 - tab4'!$N$22+'2 - tab4'!$O$22)/'2 - tab3'!$E$21</f>
        <v>1</v>
      </c>
      <c r="G9" s="74">
        <f>'2 - tab4'!$M$22/'2 - tab3'!$E$21</f>
        <v>0</v>
      </c>
      <c r="H9" s="74">
        <f>'2 - tab4'!$L$22/'2 - tab3'!$E$21</f>
        <v>0</v>
      </c>
      <c r="I9" s="74">
        <f>('2 - tab4'!$N$22+'2 - tab4'!$O$22)/'2 - tab3'!$E$21</f>
        <v>1</v>
      </c>
      <c r="J9" s="74">
        <f>'2 - tab4'!$M$22/'2 - tab3'!$E$21</f>
        <v>0</v>
      </c>
      <c r="K9" s="74">
        <f>'2 - tab4'!$L$22/'2 - tab3'!$E$21</f>
        <v>0</v>
      </c>
      <c r="L9" s="74">
        <f>('2 - tab4'!$N$22+'2 - tab4'!$O$22)/'2 - tab3'!$E$21</f>
        <v>1</v>
      </c>
      <c r="M9" s="74">
        <f>'2 - tab4'!$M$22/'2 - tab3'!$E$21</f>
        <v>0</v>
      </c>
      <c r="N9" s="41"/>
    </row>
    <row r="10" spans="1:14" ht="42" customHeight="1" thickBot="1" x14ac:dyDescent="0.25">
      <c r="A10" s="9" t="s">
        <v>238</v>
      </c>
      <c r="B10" s="73">
        <v>0.78</v>
      </c>
      <c r="C10" s="73">
        <v>0.86</v>
      </c>
      <c r="D10" s="73">
        <v>0.81</v>
      </c>
      <c r="E10" s="73">
        <v>0.81</v>
      </c>
      <c r="F10" s="73">
        <v>0.89</v>
      </c>
      <c r="G10" s="73">
        <v>0.84</v>
      </c>
      <c r="H10" s="44"/>
      <c r="I10" s="44"/>
      <c r="J10" s="44"/>
      <c r="K10" s="44"/>
      <c r="L10" s="44"/>
      <c r="M10" s="44"/>
      <c r="N10" s="41"/>
    </row>
    <row r="11" spans="1:14" ht="36" customHeight="1" thickBot="1" x14ac:dyDescent="0.25">
      <c r="A11" s="9" t="s">
        <v>45</v>
      </c>
      <c r="B11" s="245">
        <f>B9*B10+C9*C10+D9*D10</f>
        <v>0.86</v>
      </c>
      <c r="C11" s="246"/>
      <c r="D11" s="247"/>
      <c r="E11" s="245">
        <f>E9*E10+F9*F10+G9*G10</f>
        <v>0.89</v>
      </c>
      <c r="F11" s="246"/>
      <c r="G11" s="247"/>
      <c r="H11" s="245">
        <f>H9*H10+I9*I10+J9*J10</f>
        <v>0</v>
      </c>
      <c r="I11" s="246"/>
      <c r="J11" s="247"/>
      <c r="K11" s="245">
        <f>K9*K10+L9*L10+M9*M10</f>
        <v>0</v>
      </c>
      <c r="L11" s="246"/>
      <c r="M11" s="247"/>
      <c r="N11" s="11">
        <f>IF(N5=0,0,(B5*B11+E5*E11+H5*H11+K5*K11)/N5)</f>
        <v>0.86446455984331172</v>
      </c>
    </row>
    <row r="12" spans="1:14" ht="14.25" customHeight="1" x14ac:dyDescent="0.2"/>
    <row r="13" spans="1:14" ht="33.75" customHeight="1" x14ac:dyDescent="0.2">
      <c r="A13" s="231" t="s">
        <v>363</v>
      </c>
      <c r="B13" s="231"/>
      <c r="C13" s="231"/>
      <c r="D13" s="231"/>
      <c r="E13" s="231"/>
      <c r="F13" s="231"/>
      <c r="G13" s="231"/>
      <c r="H13" s="231"/>
      <c r="I13" s="231"/>
      <c r="J13" s="231"/>
      <c r="K13" s="231"/>
      <c r="L13" s="231"/>
      <c r="M13" s="231"/>
      <c r="N13" s="231"/>
    </row>
  </sheetData>
  <mergeCells count="22">
    <mergeCell ref="B5:D5"/>
    <mergeCell ref="E5:G5"/>
    <mergeCell ref="H11:J11"/>
    <mergeCell ref="B11:D11"/>
    <mergeCell ref="A2:N2"/>
    <mergeCell ref="K6:M6"/>
    <mergeCell ref="K7:M7"/>
    <mergeCell ref="H5:J5"/>
    <mergeCell ref="H6:J6"/>
    <mergeCell ref="B4:D4"/>
    <mergeCell ref="E4:G4"/>
    <mergeCell ref="K4:M4"/>
    <mergeCell ref="E11:G11"/>
    <mergeCell ref="K11:M11"/>
    <mergeCell ref="K5:M5"/>
    <mergeCell ref="H4:J4"/>
    <mergeCell ref="A13:N13"/>
    <mergeCell ref="H7:J7"/>
    <mergeCell ref="B6:D6"/>
    <mergeCell ref="B7:D7"/>
    <mergeCell ref="E6:G6"/>
    <mergeCell ref="E7:G7"/>
  </mergeCells>
  <phoneticPr fontId="7" type="noConversion"/>
  <pageMargins left="0.75" right="0.75" top="1" bottom="1" header="0.5" footer="0.5"/>
  <pageSetup orientation="portrait" verticalDpi="0" r:id="rId1"/>
  <headerFooter alignWithMargins="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E18"/>
  <sheetViews>
    <sheetView workbookViewId="0">
      <selection activeCell="A17" sqref="A17"/>
    </sheetView>
  </sheetViews>
  <sheetFormatPr defaultRowHeight="12.75" x14ac:dyDescent="0.2"/>
  <cols>
    <col min="1" max="1" width="56.28515625" customWidth="1"/>
    <col min="2" max="2" width="15.140625" customWidth="1"/>
    <col min="3" max="3" width="14.140625" customWidth="1"/>
    <col min="4" max="4" width="13.42578125" customWidth="1"/>
    <col min="5" max="5" width="23" customWidth="1"/>
  </cols>
  <sheetData>
    <row r="1" spans="1:5" ht="15.75" x14ac:dyDescent="0.25">
      <c r="A1" s="95" t="s">
        <v>222</v>
      </c>
    </row>
    <row r="2" spans="1:5" ht="15.75" x14ac:dyDescent="0.25">
      <c r="A2" s="200" t="s">
        <v>239</v>
      </c>
      <c r="B2" s="200"/>
      <c r="C2" s="200"/>
      <c r="D2" s="200"/>
      <c r="E2" s="200"/>
    </row>
    <row r="3" spans="1:5" ht="13.5" thickBot="1" x14ac:dyDescent="0.25"/>
    <row r="4" spans="1:5" ht="20.25" customHeight="1" thickBot="1" x14ac:dyDescent="0.25">
      <c r="A4" s="7" t="s">
        <v>35</v>
      </c>
      <c r="B4" s="173" t="s">
        <v>97</v>
      </c>
      <c r="C4" s="174" t="s">
        <v>116</v>
      </c>
      <c r="D4" s="174" t="s">
        <v>116</v>
      </c>
      <c r="E4" s="155" t="s">
        <v>36</v>
      </c>
    </row>
    <row r="5" spans="1:5" ht="33" customHeight="1" thickBot="1" x14ac:dyDescent="0.25">
      <c r="A5" s="9" t="s">
        <v>37</v>
      </c>
      <c r="B5" s="45">
        <f>'2 - tab4'!B22</f>
        <v>5932.68</v>
      </c>
      <c r="C5" s="45">
        <f>'2 - tab4'!C22</f>
        <v>0</v>
      </c>
      <c r="D5" s="45">
        <f>'2 - tab4'!D22</f>
        <v>0</v>
      </c>
      <c r="E5" s="45">
        <f>SUM(B5:D5)</f>
        <v>5932.68</v>
      </c>
    </row>
    <row r="6" spans="1:5" ht="32.25" customHeight="1" thickBot="1" x14ac:dyDescent="0.25">
      <c r="A6" s="4" t="s">
        <v>38</v>
      </c>
      <c r="B6" s="31">
        <v>0.91800000000000004</v>
      </c>
      <c r="C6" s="29"/>
      <c r="D6" s="29"/>
      <c r="E6" s="8">
        <f>IF(E5=0,0,(B6*B5+C6*C5+D6*D5)/E5)</f>
        <v>0.91799999999999993</v>
      </c>
    </row>
    <row r="7" spans="1:5" ht="34.5" customHeight="1" thickBot="1" x14ac:dyDescent="0.25">
      <c r="A7" s="4" t="s">
        <v>39</v>
      </c>
      <c r="B7" s="45">
        <f>'2 - tab4'!E22</f>
        <v>0</v>
      </c>
      <c r="C7" s="45">
        <f>'2 - tab4'!F22</f>
        <v>0</v>
      </c>
      <c r="D7" s="45">
        <f>'2 - tab4'!G22</f>
        <v>0</v>
      </c>
      <c r="E7" s="45">
        <f>SUM(B7:D7)</f>
        <v>0</v>
      </c>
    </row>
    <row r="8" spans="1:5" ht="32.25" customHeight="1" thickBot="1" x14ac:dyDescent="0.25">
      <c r="A8" s="4" t="s">
        <v>40</v>
      </c>
      <c r="B8" s="32"/>
      <c r="C8" s="29"/>
      <c r="D8" s="32"/>
      <c r="E8" s="8">
        <f>IF(E7=0,0,(B8*B7+C8*C7+D8*D7)/E7)</f>
        <v>0</v>
      </c>
    </row>
    <row r="9" spans="1:5" ht="34.5" customHeight="1" thickBot="1" x14ac:dyDescent="0.25">
      <c r="A9" s="4" t="s">
        <v>41</v>
      </c>
      <c r="B9" s="45">
        <f>'2 - tab4'!H22</f>
        <v>4815.09</v>
      </c>
      <c r="C9" s="45">
        <f>'2 - tab4'!I22</f>
        <v>0</v>
      </c>
      <c r="D9" s="45">
        <f>'2 - tab4'!J22</f>
        <v>0</v>
      </c>
      <c r="E9" s="45">
        <f>SUM(B9:D9)</f>
        <v>4815.09</v>
      </c>
    </row>
    <row r="10" spans="1:5" ht="34.5" customHeight="1" thickBot="1" x14ac:dyDescent="0.25">
      <c r="A10" s="4" t="s">
        <v>42</v>
      </c>
      <c r="B10" s="31">
        <v>0.89100000000000001</v>
      </c>
      <c r="C10" s="29"/>
      <c r="D10" s="32"/>
      <c r="E10" s="8">
        <f>IF(E9=0,0,(B10*B9+C10*C9+D10*D9)/E9)</f>
        <v>0.89100000000000013</v>
      </c>
    </row>
    <row r="11" spans="1:5" ht="24.75" customHeight="1" thickBot="1" x14ac:dyDescent="0.25">
      <c r="A11" s="7" t="s">
        <v>61</v>
      </c>
      <c r="B11" s="248">
        <f>IF((E5+E7+E9)=0,0,E5/(E5+E7+E9))</f>
        <v>0.55199171549074832</v>
      </c>
      <c r="C11" s="248"/>
      <c r="D11" s="248"/>
      <c r="E11" s="249"/>
    </row>
    <row r="12" spans="1:5" ht="29.25" customHeight="1" thickBot="1" x14ac:dyDescent="0.25">
      <c r="A12" s="7" t="s">
        <v>62</v>
      </c>
      <c r="B12" s="248">
        <f>IF((E5+E7+E9)=0,0,E7/(E5+E7+E9))</f>
        <v>0</v>
      </c>
      <c r="C12" s="248"/>
      <c r="D12" s="248"/>
      <c r="E12" s="249"/>
    </row>
    <row r="13" spans="1:5" ht="31.5" customHeight="1" thickBot="1" x14ac:dyDescent="0.25">
      <c r="A13" s="7" t="s">
        <v>240</v>
      </c>
      <c r="B13" s="248">
        <f>IF((E5+E7+E9)=0,0,E9/(E5+E7+E9))</f>
        <v>0.44800828450925168</v>
      </c>
      <c r="C13" s="248"/>
      <c r="D13" s="248"/>
      <c r="E13" s="249"/>
    </row>
    <row r="14" spans="1:5" ht="23.25" customHeight="1" thickBot="1" x14ac:dyDescent="0.25">
      <c r="A14" s="7" t="s">
        <v>241</v>
      </c>
      <c r="B14" s="248">
        <f>B11*E6+B12*E8+B13*E10</f>
        <v>0.90590377631825025</v>
      </c>
      <c r="C14" s="248"/>
      <c r="D14" s="248"/>
      <c r="E14" s="249"/>
    </row>
    <row r="16" spans="1:5" ht="54" customHeight="1" x14ac:dyDescent="0.2">
      <c r="A16" s="231" t="s">
        <v>364</v>
      </c>
      <c r="B16" s="231"/>
      <c r="C16" s="231"/>
      <c r="D16" s="231"/>
      <c r="E16" s="231"/>
    </row>
    <row r="17" ht="13.5" customHeight="1" x14ac:dyDescent="0.2"/>
    <row r="18" ht="12.75" customHeight="1" x14ac:dyDescent="0.2"/>
  </sheetData>
  <mergeCells count="6">
    <mergeCell ref="A16:E16"/>
    <mergeCell ref="B14:E14"/>
    <mergeCell ref="A2:E2"/>
    <mergeCell ref="B11:E11"/>
    <mergeCell ref="B12:E12"/>
    <mergeCell ref="B13:E13"/>
  </mergeCells>
  <phoneticPr fontId="7" type="noConversion"/>
  <pageMargins left="0.75" right="0.75" top="1" bottom="1" header="0.5" footer="0.5"/>
  <pageSetup orientation="portrait" r:id="rId1"/>
  <headerFooter alignWithMargins="0"/>
  <drawing r:id="rId2"/>
  <legacyDrawing r:id="rId3"/>
  <oleObjects>
    <mc:AlternateContent xmlns:mc="http://schemas.openxmlformats.org/markup-compatibility/2006">
      <mc:Choice Requires="x14">
        <oleObject progId="Equation.3" shapeId="3074" r:id="rId4">
          <objectPr defaultSize="0" autoPict="0" r:id="rId5">
            <anchor moveWithCells="1" sizeWithCells="1">
              <from>
                <xdr:col>0</xdr:col>
                <xdr:colOff>0</xdr:colOff>
                <xdr:row>12</xdr:row>
                <xdr:rowOff>0</xdr:rowOff>
              </from>
              <to>
                <xdr:col>0</xdr:col>
                <xdr:colOff>114300</xdr:colOff>
                <xdr:row>13</xdr:row>
                <xdr:rowOff>47625</xdr:rowOff>
              </to>
            </anchor>
          </objectPr>
        </oleObject>
      </mc:Choice>
      <mc:Fallback>
        <oleObject progId="Equation.3" shapeId="3074" r:id="rId4"/>
      </mc:Fallback>
    </mc:AlternateContent>
  </oleObjec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D5"/>
  <sheetViews>
    <sheetView workbookViewId="0">
      <selection activeCell="A2" sqref="A2:D2"/>
    </sheetView>
  </sheetViews>
  <sheetFormatPr defaultRowHeight="12.75" x14ac:dyDescent="0.2"/>
  <cols>
    <col min="1" max="1" width="33.28515625" customWidth="1"/>
    <col min="2" max="2" width="15.7109375" customWidth="1"/>
    <col min="4" max="4" width="26.42578125" customWidth="1"/>
  </cols>
  <sheetData>
    <row r="1" spans="1:4" ht="15.75" x14ac:dyDescent="0.25">
      <c r="A1" s="95" t="s">
        <v>222</v>
      </c>
    </row>
    <row r="2" spans="1:4" ht="15.75" x14ac:dyDescent="0.25">
      <c r="A2" s="200" t="s">
        <v>224</v>
      </c>
      <c r="B2" s="200"/>
      <c r="C2" s="200"/>
      <c r="D2" s="200"/>
    </row>
    <row r="3" spans="1:4" ht="13.5" thickBot="1" x14ac:dyDescent="0.25"/>
    <row r="4" spans="1:4" ht="32.25" customHeight="1" thickBot="1" x14ac:dyDescent="0.25">
      <c r="A4" s="171" t="s">
        <v>199</v>
      </c>
      <c r="B4" s="55">
        <f>IF('3 - tab3'!B14:E14=0,0,100/('3 - tab1'!B10:M10*'3 - tab3'!B14:E14))</f>
        <v>261.84635609112462</v>
      </c>
    </row>
    <row r="5" spans="1:4" ht="31.5" customHeight="1" thickBot="1" x14ac:dyDescent="0.25">
      <c r="A5" s="172" t="s">
        <v>63</v>
      </c>
      <c r="B5" s="56">
        <f>IF('3 - tab2'!N11=0,0,100/'3 - tab2'!N11)</f>
        <v>115.67854212337573</v>
      </c>
    </row>
  </sheetData>
  <mergeCells count="1">
    <mergeCell ref="A2:D2"/>
  </mergeCells>
  <phoneticPr fontId="7" type="noConversion"/>
  <pageMargins left="0.75" right="0.75" top="1" bottom="1" header="0.5" footer="0.5"/>
  <pageSetup paperSize="9"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I21"/>
  <sheetViews>
    <sheetView workbookViewId="0">
      <selection activeCell="B17" sqref="B17"/>
    </sheetView>
  </sheetViews>
  <sheetFormatPr defaultRowHeight="12.75" x14ac:dyDescent="0.2"/>
  <cols>
    <col min="1" max="1" width="75.28515625" customWidth="1"/>
    <col min="2" max="2" width="16.5703125" customWidth="1"/>
    <col min="3" max="3" width="15.28515625" customWidth="1"/>
    <col min="4" max="4" width="14.85546875" customWidth="1"/>
    <col min="5" max="5" width="15" customWidth="1"/>
    <col min="6" max="6" width="10.140625" customWidth="1"/>
    <col min="7" max="7" width="10.28515625" customWidth="1"/>
    <col min="8" max="8" width="10" customWidth="1"/>
    <col min="9" max="9" width="10.28515625" customWidth="1"/>
  </cols>
  <sheetData>
    <row r="1" spans="1:9" ht="15.75" x14ac:dyDescent="0.25">
      <c r="A1" s="95" t="s">
        <v>222</v>
      </c>
    </row>
    <row r="2" spans="1:9" ht="15.75" x14ac:dyDescent="0.25">
      <c r="A2" s="200" t="s">
        <v>225</v>
      </c>
      <c r="B2" s="200"/>
      <c r="C2" s="200"/>
      <c r="D2" s="200"/>
      <c r="E2" s="200"/>
    </row>
    <row r="3" spans="1:9" ht="13.5" thickBot="1" x14ac:dyDescent="0.25"/>
    <row r="4" spans="1:9" ht="21" customHeight="1" x14ac:dyDescent="0.2">
      <c r="A4" s="201" t="s">
        <v>100</v>
      </c>
      <c r="B4" s="212" t="s">
        <v>117</v>
      </c>
      <c r="C4" s="212" t="s">
        <v>25</v>
      </c>
      <c r="D4" s="212" t="s">
        <v>25</v>
      </c>
      <c r="E4" s="201" t="s">
        <v>26</v>
      </c>
    </row>
    <row r="5" spans="1:9" ht="24.75" customHeight="1" thickBot="1" x14ac:dyDescent="0.25">
      <c r="A5" s="203"/>
      <c r="B5" s="213"/>
      <c r="C5" s="213"/>
      <c r="D5" s="213"/>
      <c r="E5" s="203"/>
    </row>
    <row r="6" spans="1:9" ht="15" customHeight="1" thickBot="1" x14ac:dyDescent="0.25">
      <c r="A6" s="16" t="s">
        <v>27</v>
      </c>
      <c r="B6" s="57">
        <v>5.5</v>
      </c>
      <c r="C6" s="38"/>
      <c r="D6" s="38"/>
      <c r="E6" s="39">
        <f>SUM(B6:D6)</f>
        <v>5.5</v>
      </c>
    </row>
    <row r="7" spans="1:9" ht="15" customHeight="1" thickBot="1" x14ac:dyDescent="0.25">
      <c r="A7" s="1" t="s">
        <v>28</v>
      </c>
      <c r="B7" s="57">
        <v>22.74</v>
      </c>
      <c r="C7" s="38"/>
      <c r="D7" s="38"/>
      <c r="E7" s="39">
        <f>SUM(B7:D7)</f>
        <v>22.74</v>
      </c>
      <c r="F7" s="250" t="s">
        <v>192</v>
      </c>
      <c r="G7" s="251"/>
      <c r="H7" s="251"/>
      <c r="I7" s="252"/>
    </row>
    <row r="8" spans="1:9" ht="15" customHeight="1" thickBot="1" x14ac:dyDescent="0.25">
      <c r="A8" s="1" t="s">
        <v>67</v>
      </c>
      <c r="B8" s="57">
        <v>0.8</v>
      </c>
      <c r="C8" s="38"/>
      <c r="D8" s="38"/>
      <c r="E8" s="39">
        <f>SUM(B8:D8)</f>
        <v>0.8</v>
      </c>
    </row>
    <row r="9" spans="1:9" ht="15" customHeight="1" thickBot="1" x14ac:dyDescent="0.25">
      <c r="A9" s="1" t="s">
        <v>68</v>
      </c>
      <c r="B9" s="57">
        <v>5.5</v>
      </c>
      <c r="C9" s="58"/>
      <c r="D9" s="38"/>
      <c r="E9" s="39">
        <f>SUM(B9:D9)</f>
        <v>5.5</v>
      </c>
    </row>
    <row r="10" spans="1:9" ht="15" customHeight="1" thickBot="1" x14ac:dyDescent="0.25">
      <c r="A10" s="1" t="s">
        <v>29</v>
      </c>
      <c r="B10" s="57">
        <v>38.884</v>
      </c>
      <c r="C10" s="38"/>
      <c r="D10" s="38"/>
      <c r="E10" s="39">
        <f>SUM(B10:D10)</f>
        <v>38.884</v>
      </c>
    </row>
    <row r="11" spans="1:9" ht="15" customHeight="1" thickBot="1" x14ac:dyDescent="0.25">
      <c r="A11" s="1" t="s">
        <v>30</v>
      </c>
      <c r="B11" s="63">
        <f>IF(B10=0,0,B9/B10)</f>
        <v>0.14144635325583788</v>
      </c>
      <c r="C11" s="63"/>
      <c r="D11" s="63"/>
      <c r="E11" s="64"/>
    </row>
    <row r="12" spans="1:9" ht="15" customHeight="1" thickBot="1" x14ac:dyDescent="0.25">
      <c r="A12" s="1" t="s">
        <v>31</v>
      </c>
      <c r="B12" s="63">
        <f>IF(B10=0,0,(B7+B8)/B10)</f>
        <v>0.60539039193498612</v>
      </c>
      <c r="C12" s="63"/>
      <c r="D12" s="63"/>
      <c r="E12" s="64"/>
    </row>
    <row r="13" spans="1:9" ht="15" customHeight="1" thickBot="1" x14ac:dyDescent="0.25">
      <c r="A13" s="1" t="s">
        <v>32</v>
      </c>
      <c r="B13" s="59">
        <f>'3 - tab4'!$B$4*'3 - tab5'!B11+'3 - tab4'!$B$5*'3 - tab5'!B12</f>
        <v>107.06789013695736</v>
      </c>
      <c r="C13" s="59"/>
      <c r="D13" s="59"/>
      <c r="E13" s="39"/>
    </row>
    <row r="14" spans="1:9" ht="15" customHeight="1" thickBot="1" x14ac:dyDescent="0.25">
      <c r="A14" s="1" t="s">
        <v>33</v>
      </c>
      <c r="B14" s="60">
        <f>IF(B6&lt;1,100.001,111.112)</f>
        <v>111.11199999999999</v>
      </c>
      <c r="C14" s="60"/>
      <c r="D14" s="60"/>
      <c r="E14" s="61"/>
    </row>
    <row r="15" spans="1:9" s="54" customFormat="1" ht="15" customHeight="1" thickBot="1" x14ac:dyDescent="0.25">
      <c r="A15" s="53" t="s">
        <v>34</v>
      </c>
      <c r="B15" s="253">
        <f>E19</f>
        <v>4.7126247754232766</v>
      </c>
      <c r="C15" s="254"/>
      <c r="D15" s="254"/>
      <c r="E15" s="255"/>
    </row>
    <row r="16" spans="1:9" ht="24.75" customHeight="1" thickBot="1" x14ac:dyDescent="0.25">
      <c r="A16" s="137" t="s">
        <v>139</v>
      </c>
      <c r="B16" s="62"/>
      <c r="C16" s="62"/>
      <c r="D16" s="62"/>
      <c r="E16" s="62"/>
    </row>
    <row r="17" spans="1:5" ht="15" thickBot="1" x14ac:dyDescent="0.25">
      <c r="A17" s="16" t="s">
        <v>30</v>
      </c>
      <c r="B17" s="65">
        <f>IF(B13&lt;B14,(B11-(B14-B13)*'3 - tab6'!B15:C15/('3 - tab4'!B5-'3 - tab4'!B4*'3 - tab6'!B15:C15)),B11)</f>
        <v>0.13232794709056425</v>
      </c>
      <c r="C17" s="65"/>
      <c r="D17" s="65"/>
      <c r="E17" s="66"/>
    </row>
    <row r="18" spans="1:5" ht="15" thickBot="1" x14ac:dyDescent="0.25">
      <c r="A18" s="1" t="s">
        <v>31</v>
      </c>
      <c r="B18" s="63">
        <f>IF(B13&lt;B14,(B12+(B14-B13)/('3 - tab4'!B5-'3 - tab4'!B4*'3 - tab6'!B15:C15)),B12)</f>
        <v>0.66099042952811793</v>
      </c>
      <c r="C18" s="63"/>
      <c r="D18" s="63"/>
      <c r="E18" s="64"/>
    </row>
    <row r="19" spans="1:5" ht="15" thickBot="1" x14ac:dyDescent="0.25">
      <c r="A19" s="1" t="s">
        <v>243</v>
      </c>
      <c r="B19" s="67">
        <f>B17/B18*(B7+B8)</f>
        <v>4.7126247754232766</v>
      </c>
      <c r="C19" s="67"/>
      <c r="D19" s="67"/>
      <c r="E19" s="68">
        <f>B19+C19+D19</f>
        <v>4.7126247754232766</v>
      </c>
    </row>
    <row r="21" spans="1:5" ht="12.75" customHeight="1" x14ac:dyDescent="0.2">
      <c r="A21" s="17"/>
    </row>
  </sheetData>
  <mergeCells count="8">
    <mergeCell ref="A2:E2"/>
    <mergeCell ref="F7:I7"/>
    <mergeCell ref="A4:A5"/>
    <mergeCell ref="B15:E15"/>
    <mergeCell ref="B4:B5"/>
    <mergeCell ref="C4:C5"/>
    <mergeCell ref="D4:D5"/>
    <mergeCell ref="E4:E5"/>
  </mergeCells>
  <phoneticPr fontId="7" type="noConversion"/>
  <pageMargins left="0.75" right="0.75" top="1" bottom="1" header="0.5" footer="0.5"/>
  <pageSetup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20"/>
  <sheetViews>
    <sheetView workbookViewId="0">
      <selection activeCell="I26" sqref="I25:I26"/>
    </sheetView>
  </sheetViews>
  <sheetFormatPr defaultRowHeight="12.75" x14ac:dyDescent="0.2"/>
  <cols>
    <col min="1" max="1" width="18.28515625" customWidth="1"/>
    <col min="2" max="2" width="14.7109375" customWidth="1"/>
    <col min="3" max="7" width="13.140625" customWidth="1"/>
    <col min="8" max="9" width="8.42578125" customWidth="1"/>
    <col min="10" max="10" width="8.85546875" customWidth="1"/>
    <col min="11" max="11" width="9" customWidth="1"/>
    <col min="12" max="12" width="13.140625" customWidth="1"/>
  </cols>
  <sheetData>
    <row r="1" spans="1:12" ht="15.75" x14ac:dyDescent="0.25">
      <c r="A1" s="95" t="s">
        <v>209</v>
      </c>
    </row>
    <row r="2" spans="1:12" ht="15.75" x14ac:dyDescent="0.25">
      <c r="A2" s="178" t="s">
        <v>210</v>
      </c>
      <c r="B2" s="178"/>
      <c r="C2" s="178"/>
      <c r="D2" s="178"/>
      <c r="E2" s="178"/>
      <c r="F2" s="178"/>
      <c r="G2" s="178"/>
      <c r="H2" s="178"/>
      <c r="I2" s="178"/>
      <c r="J2" s="178"/>
      <c r="K2" s="178"/>
      <c r="L2" s="178"/>
    </row>
    <row r="3" spans="1:12" ht="13.5" thickBot="1" x14ac:dyDescent="0.25"/>
    <row r="4" spans="1:12" ht="64.5" thickBot="1" x14ac:dyDescent="0.25">
      <c r="A4" s="160" t="s">
        <v>85</v>
      </c>
      <c r="B4" s="154" t="s">
        <v>94</v>
      </c>
      <c r="C4" s="160" t="s">
        <v>86</v>
      </c>
      <c r="D4" s="160" t="s">
        <v>95</v>
      </c>
      <c r="E4" s="154" t="s">
        <v>93</v>
      </c>
      <c r="F4" s="160" t="s">
        <v>96</v>
      </c>
      <c r="G4" s="154" t="s">
        <v>261</v>
      </c>
      <c r="H4" s="181" t="s">
        <v>262</v>
      </c>
      <c r="I4" s="182"/>
      <c r="J4" s="182"/>
      <c r="K4" s="183"/>
      <c r="L4" s="161" t="s">
        <v>263</v>
      </c>
    </row>
    <row r="5" spans="1:12" ht="13.5" thickBot="1" x14ac:dyDescent="0.25">
      <c r="A5" s="5" t="s">
        <v>115</v>
      </c>
      <c r="B5" s="6"/>
      <c r="C5" s="6"/>
      <c r="D5" s="6"/>
      <c r="E5" s="6"/>
      <c r="F5" s="6"/>
      <c r="G5" s="6"/>
      <c r="H5" s="48" t="s">
        <v>121</v>
      </c>
      <c r="I5" s="48" t="s">
        <v>114</v>
      </c>
      <c r="J5" s="48" t="s">
        <v>111</v>
      </c>
      <c r="K5" s="25" t="s">
        <v>111</v>
      </c>
      <c r="L5" s="6"/>
    </row>
    <row r="6" spans="1:12" ht="24.75" thickBot="1" x14ac:dyDescent="0.25">
      <c r="A6" s="18" t="s">
        <v>190</v>
      </c>
      <c r="B6" s="21" t="s">
        <v>87</v>
      </c>
      <c r="C6" s="21" t="s">
        <v>88</v>
      </c>
      <c r="D6" s="21"/>
      <c r="E6" s="21" t="s">
        <v>89</v>
      </c>
      <c r="F6" s="21"/>
      <c r="G6" s="21"/>
      <c r="H6" s="21">
        <v>38.54</v>
      </c>
      <c r="I6" s="21"/>
      <c r="J6" s="21"/>
      <c r="K6" s="21"/>
      <c r="L6" s="22"/>
    </row>
    <row r="7" spans="1:12" ht="48" customHeight="1" x14ac:dyDescent="0.2">
      <c r="A7" s="179" t="s">
        <v>211</v>
      </c>
      <c r="B7" s="179" t="s">
        <v>212</v>
      </c>
      <c r="C7" s="179" t="s">
        <v>90</v>
      </c>
      <c r="D7" s="179" t="s">
        <v>119</v>
      </c>
      <c r="E7" s="179"/>
      <c r="F7" s="179">
        <v>6.3</v>
      </c>
      <c r="G7" s="179">
        <v>5.5</v>
      </c>
      <c r="H7" s="179"/>
      <c r="I7" s="179">
        <v>28</v>
      </c>
      <c r="J7" s="179"/>
      <c r="K7" s="179"/>
      <c r="L7" s="179">
        <v>28</v>
      </c>
    </row>
    <row r="8" spans="1:12" ht="13.5" thickBot="1" x14ac:dyDescent="0.25">
      <c r="A8" s="180"/>
      <c r="B8" s="180"/>
      <c r="C8" s="180"/>
      <c r="D8" s="180"/>
      <c r="E8" s="180"/>
      <c r="F8" s="180"/>
      <c r="G8" s="180"/>
      <c r="H8" s="180"/>
      <c r="I8" s="180"/>
      <c r="J8" s="180"/>
      <c r="K8" s="180"/>
      <c r="L8" s="180"/>
    </row>
    <row r="9" spans="1:12" ht="13.5" thickBot="1" x14ac:dyDescent="0.25">
      <c r="A9" s="47" t="s">
        <v>132</v>
      </c>
      <c r="B9" s="22"/>
      <c r="C9" s="22"/>
      <c r="D9" s="22"/>
      <c r="E9" s="22"/>
      <c r="F9" s="22"/>
      <c r="G9" s="22"/>
      <c r="H9" s="22"/>
      <c r="I9" s="22"/>
      <c r="J9" s="22"/>
      <c r="K9" s="22"/>
      <c r="L9" s="22"/>
    </row>
    <row r="10" spans="1:12" ht="13.5" thickBot="1" x14ac:dyDescent="0.25">
      <c r="A10" s="47" t="s">
        <v>132</v>
      </c>
      <c r="B10" s="22"/>
      <c r="C10" s="22"/>
      <c r="D10" s="22"/>
      <c r="E10" s="22"/>
      <c r="F10" s="22"/>
      <c r="G10" s="22"/>
      <c r="H10" s="22"/>
      <c r="I10" s="22"/>
      <c r="J10" s="22"/>
      <c r="K10" s="22"/>
      <c r="L10" s="22"/>
    </row>
    <row r="11" spans="1:12" ht="13.5" thickBot="1" x14ac:dyDescent="0.25">
      <c r="A11" s="48" t="s">
        <v>122</v>
      </c>
      <c r="B11" s="21" t="s">
        <v>92</v>
      </c>
      <c r="C11" s="21" t="s">
        <v>88</v>
      </c>
      <c r="D11" s="21"/>
      <c r="E11" s="21"/>
      <c r="F11" s="21"/>
      <c r="G11" s="21"/>
      <c r="H11" s="21"/>
      <c r="I11" s="21">
        <v>18.600000000000001</v>
      </c>
      <c r="J11" s="21"/>
      <c r="K11" s="21"/>
      <c r="L11" s="22"/>
    </row>
    <row r="12" spans="1:12" ht="16.5" thickBot="1" x14ac:dyDescent="0.3">
      <c r="A12" s="47" t="s">
        <v>122</v>
      </c>
      <c r="B12" s="21" t="s">
        <v>92</v>
      </c>
      <c r="C12" s="21" t="s">
        <v>91</v>
      </c>
      <c r="D12" s="23"/>
      <c r="E12" s="23"/>
      <c r="F12" s="23"/>
      <c r="G12" s="23"/>
      <c r="H12" s="21"/>
      <c r="I12" s="21">
        <v>8.14</v>
      </c>
      <c r="J12" s="21"/>
      <c r="K12" s="21"/>
      <c r="L12" s="22"/>
    </row>
    <row r="13" spans="1:12" ht="13.5" thickBot="1" x14ac:dyDescent="0.25">
      <c r="A13" s="47" t="s">
        <v>132</v>
      </c>
      <c r="B13" s="22"/>
      <c r="C13" s="22"/>
      <c r="D13" s="22"/>
      <c r="E13" s="22"/>
      <c r="F13" s="22"/>
      <c r="G13" s="22"/>
      <c r="H13" s="22"/>
      <c r="I13" s="22"/>
      <c r="J13" s="22"/>
      <c r="K13" s="22"/>
      <c r="L13" s="22"/>
    </row>
    <row r="14" spans="1:12" ht="13.5" thickBot="1" x14ac:dyDescent="0.25">
      <c r="A14" s="47" t="s">
        <v>187</v>
      </c>
      <c r="B14" s="22"/>
      <c r="C14" s="22"/>
      <c r="D14" s="22"/>
      <c r="E14" s="22"/>
      <c r="F14" s="22"/>
      <c r="G14" s="22"/>
      <c r="H14" s="22"/>
      <c r="I14" s="22"/>
      <c r="J14" s="22"/>
      <c r="K14" s="22"/>
      <c r="L14" s="22"/>
    </row>
    <row r="15" spans="1:12" ht="13.5" thickBot="1" x14ac:dyDescent="0.25">
      <c r="A15" s="47" t="s">
        <v>132</v>
      </c>
      <c r="B15" s="22"/>
      <c r="C15" s="22"/>
      <c r="D15" s="22"/>
      <c r="E15" s="22"/>
      <c r="F15" s="22"/>
      <c r="G15" s="22"/>
      <c r="H15" s="22"/>
      <c r="I15" s="22"/>
      <c r="J15" s="22"/>
      <c r="K15" s="22"/>
      <c r="L15" s="22"/>
    </row>
    <row r="16" spans="1:12" ht="13.5" thickBot="1" x14ac:dyDescent="0.25">
      <c r="A16" s="47" t="s">
        <v>188</v>
      </c>
      <c r="B16" s="22"/>
      <c r="C16" s="22"/>
      <c r="D16" s="22"/>
      <c r="E16" s="22"/>
      <c r="F16" s="22"/>
      <c r="G16" s="22"/>
      <c r="H16" s="22"/>
      <c r="I16" s="22"/>
      <c r="J16" s="22"/>
      <c r="K16" s="22"/>
      <c r="L16" s="22"/>
    </row>
    <row r="17" spans="1:12" ht="13.5" thickBot="1" x14ac:dyDescent="0.25">
      <c r="A17" s="47" t="s">
        <v>132</v>
      </c>
      <c r="B17" s="22"/>
      <c r="C17" s="22"/>
      <c r="D17" s="22"/>
      <c r="E17" s="22"/>
      <c r="F17" s="22"/>
      <c r="G17" s="22"/>
      <c r="H17" s="22"/>
      <c r="I17" s="22"/>
      <c r="J17" s="22"/>
      <c r="K17" s="22"/>
      <c r="L17" s="22"/>
    </row>
    <row r="18" spans="1:12" ht="13.5" thickBot="1" x14ac:dyDescent="0.25">
      <c r="A18" s="47" t="s">
        <v>189</v>
      </c>
      <c r="B18" s="22"/>
      <c r="C18" s="22"/>
      <c r="D18" s="22"/>
      <c r="E18" s="22"/>
      <c r="F18" s="22"/>
      <c r="G18" s="22"/>
      <c r="H18" s="22"/>
      <c r="I18" s="22"/>
      <c r="J18" s="22"/>
      <c r="K18" s="22"/>
      <c r="L18" s="22"/>
    </row>
    <row r="19" spans="1:12" ht="13.5" thickBot="1" x14ac:dyDescent="0.25">
      <c r="A19" s="47" t="s">
        <v>132</v>
      </c>
      <c r="B19" s="22"/>
      <c r="C19" s="22"/>
      <c r="D19" s="22"/>
      <c r="E19" s="22"/>
      <c r="F19" s="22"/>
      <c r="G19" s="22"/>
      <c r="H19" s="22"/>
      <c r="I19" s="22"/>
      <c r="J19" s="22"/>
      <c r="K19" s="22"/>
      <c r="L19" s="22"/>
    </row>
    <row r="20" spans="1:12" ht="13.5" thickBot="1" x14ac:dyDescent="0.25">
      <c r="A20" s="47" t="s">
        <v>132</v>
      </c>
      <c r="B20" s="22"/>
      <c r="C20" s="22"/>
      <c r="D20" s="22"/>
      <c r="E20" s="22"/>
      <c r="F20" s="22"/>
      <c r="G20" s="22"/>
      <c r="H20" s="22"/>
      <c r="I20" s="22"/>
      <c r="J20" s="22"/>
      <c r="K20" s="22"/>
      <c r="L20" s="22"/>
    </row>
  </sheetData>
  <mergeCells count="14">
    <mergeCell ref="K7:K8"/>
    <mergeCell ref="F7:F8"/>
    <mergeCell ref="G7:G8"/>
    <mergeCell ref="H7:H8"/>
    <mergeCell ref="A2:L2"/>
    <mergeCell ref="L7:L8"/>
    <mergeCell ref="B7:B8"/>
    <mergeCell ref="C7:C8"/>
    <mergeCell ref="D7:D8"/>
    <mergeCell ref="E7:E8"/>
    <mergeCell ref="I7:I8"/>
    <mergeCell ref="H4:K4"/>
    <mergeCell ref="J7:J8"/>
    <mergeCell ref="A7:A8"/>
  </mergeCells>
  <phoneticPr fontId="7" type="noConversion"/>
  <pageMargins left="0.75" right="0.75" top="1" bottom="1" header="0.5" footer="0.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I38"/>
  <sheetViews>
    <sheetView workbookViewId="0">
      <selection activeCell="A2" sqref="A2:I2"/>
    </sheetView>
  </sheetViews>
  <sheetFormatPr defaultRowHeight="12.75" x14ac:dyDescent="0.2"/>
  <cols>
    <col min="1" max="1" width="61.28515625" customWidth="1"/>
    <col min="2" max="2" width="10.7109375" customWidth="1"/>
    <col min="3" max="3" width="10" customWidth="1"/>
    <col min="4" max="4" width="9" customWidth="1"/>
    <col min="5" max="5" width="9.5703125" customWidth="1"/>
    <col min="6" max="6" width="8.28515625" customWidth="1"/>
    <col min="7" max="7" width="9.85546875" customWidth="1"/>
    <col min="8" max="8" width="9.5703125" customWidth="1"/>
  </cols>
  <sheetData>
    <row r="1" spans="1:9" ht="15.75" x14ac:dyDescent="0.25">
      <c r="A1" s="95" t="s">
        <v>222</v>
      </c>
    </row>
    <row r="2" spans="1:9" ht="27" customHeight="1" x14ac:dyDescent="0.2">
      <c r="A2" s="343" t="s">
        <v>226</v>
      </c>
      <c r="B2" s="343"/>
      <c r="C2" s="343"/>
      <c r="D2" s="343"/>
      <c r="E2" s="343"/>
      <c r="F2" s="343"/>
      <c r="G2" s="343"/>
      <c r="H2" s="343"/>
      <c r="I2" s="343"/>
    </row>
    <row r="3" spans="1:9" ht="13.5" thickBot="1" x14ac:dyDescent="0.25"/>
    <row r="4" spans="1:9" ht="15" customHeight="1" x14ac:dyDescent="0.2">
      <c r="A4" s="185" t="s">
        <v>103</v>
      </c>
      <c r="B4" s="323" t="s">
        <v>118</v>
      </c>
      <c r="C4" s="324"/>
      <c r="D4" s="323" t="s">
        <v>227</v>
      </c>
      <c r="E4" s="324"/>
      <c r="F4" s="323" t="s">
        <v>228</v>
      </c>
      <c r="G4" s="324"/>
      <c r="H4" s="327" t="s">
        <v>1</v>
      </c>
      <c r="I4" s="328"/>
    </row>
    <row r="5" spans="1:9" ht="15" customHeight="1" thickBot="1" x14ac:dyDescent="0.25">
      <c r="A5" s="186"/>
      <c r="B5" s="325"/>
      <c r="C5" s="326"/>
      <c r="D5" s="325"/>
      <c r="E5" s="326"/>
      <c r="F5" s="325"/>
      <c r="G5" s="326"/>
      <c r="H5" s="329"/>
      <c r="I5" s="330"/>
    </row>
    <row r="6" spans="1:9" ht="15" customHeight="1" thickBot="1" x14ac:dyDescent="0.25">
      <c r="A6" s="16" t="s">
        <v>2</v>
      </c>
      <c r="B6" s="331">
        <f>'2 - tab2'!E21</f>
        <v>10747.77</v>
      </c>
      <c r="C6" s="264"/>
      <c r="D6" s="332"/>
      <c r="E6" s="333"/>
      <c r="F6" s="334"/>
      <c r="G6" s="335"/>
      <c r="H6" s="263">
        <f t="shared" ref="H6:H11" si="0">SUM(B6:G6)</f>
        <v>10747.77</v>
      </c>
      <c r="I6" s="264"/>
    </row>
    <row r="7" spans="1:9" ht="15" customHeight="1" thickBot="1" x14ac:dyDescent="0.25">
      <c r="A7" s="1" t="s">
        <v>3</v>
      </c>
      <c r="B7" s="260">
        <f>'2 - tab3'!E21</f>
        <v>79259</v>
      </c>
      <c r="C7" s="259"/>
      <c r="D7" s="321"/>
      <c r="E7" s="322"/>
      <c r="F7" s="256"/>
      <c r="G7" s="257"/>
      <c r="H7" s="263">
        <f t="shared" si="0"/>
        <v>79259</v>
      </c>
      <c r="I7" s="264"/>
    </row>
    <row r="8" spans="1:9" ht="27.75" customHeight="1" thickBot="1" x14ac:dyDescent="0.25">
      <c r="A8" s="1" t="s">
        <v>77</v>
      </c>
      <c r="B8" s="260">
        <f>'2 - tab4'!K22</f>
        <v>2673</v>
      </c>
      <c r="C8" s="259"/>
      <c r="D8" s="261"/>
      <c r="E8" s="262"/>
      <c r="F8" s="256"/>
      <c r="G8" s="257"/>
      <c r="H8" s="263">
        <f t="shared" si="0"/>
        <v>2673</v>
      </c>
      <c r="I8" s="264"/>
    </row>
    <row r="9" spans="1:9" ht="15" customHeight="1" thickBot="1" x14ac:dyDescent="0.25">
      <c r="A9" s="1" t="s">
        <v>4</v>
      </c>
      <c r="B9" s="260">
        <f>'2 - tab1'!F21</f>
        <v>113346</v>
      </c>
      <c r="C9" s="259"/>
      <c r="D9" s="321"/>
      <c r="E9" s="322"/>
      <c r="F9" s="256"/>
      <c r="G9" s="257"/>
      <c r="H9" s="263">
        <f t="shared" si="0"/>
        <v>113346</v>
      </c>
      <c r="I9" s="264"/>
    </row>
    <row r="10" spans="1:9" ht="15" customHeight="1" thickBot="1" x14ac:dyDescent="0.25">
      <c r="A10" s="1" t="s">
        <v>5</v>
      </c>
      <c r="B10" s="260">
        <f>'2 - tab4'!E22+'2 - tab4'!F22+'2 - tab4'!G22</f>
        <v>0</v>
      </c>
      <c r="C10" s="259"/>
      <c r="D10" s="261"/>
      <c r="E10" s="262"/>
      <c r="F10" s="256"/>
      <c r="G10" s="257"/>
      <c r="H10" s="263">
        <f t="shared" si="0"/>
        <v>0</v>
      </c>
      <c r="I10" s="264"/>
    </row>
    <row r="11" spans="1:9" ht="15" customHeight="1" thickBot="1" x14ac:dyDescent="0.25">
      <c r="A11" s="1" t="s">
        <v>6</v>
      </c>
      <c r="B11" s="260">
        <f>'2 - tab4'!H22</f>
        <v>4815.09</v>
      </c>
      <c r="C11" s="259"/>
      <c r="D11" s="321"/>
      <c r="E11" s="322"/>
      <c r="F11" s="256"/>
      <c r="G11" s="257"/>
      <c r="H11" s="263">
        <f t="shared" si="0"/>
        <v>4815.09</v>
      </c>
      <c r="I11" s="264"/>
    </row>
    <row r="12" spans="1:9" ht="15" customHeight="1" thickBot="1" x14ac:dyDescent="0.25">
      <c r="A12" s="1" t="s">
        <v>7</v>
      </c>
      <c r="B12" s="299">
        <f>IF(B9=0,0,B6/B9)</f>
        <v>9.4822666878407708E-2</v>
      </c>
      <c r="C12" s="292"/>
      <c r="D12" s="287"/>
      <c r="E12" s="288"/>
      <c r="F12" s="289"/>
      <c r="G12" s="290"/>
      <c r="H12" s="317"/>
      <c r="I12" s="318"/>
    </row>
    <row r="13" spans="1:9" ht="15" customHeight="1" thickBot="1" x14ac:dyDescent="0.25">
      <c r="A13" s="1" t="s">
        <v>8</v>
      </c>
      <c r="B13" s="299">
        <f>IF(B9=0,0,(B7+B8)/B9)</f>
        <v>0.72284862280098106</v>
      </c>
      <c r="C13" s="292"/>
      <c r="D13" s="287"/>
      <c r="E13" s="288"/>
      <c r="F13" s="289"/>
      <c r="G13" s="290"/>
      <c r="H13" s="317"/>
      <c r="I13" s="318"/>
    </row>
    <row r="14" spans="1:9" ht="15" customHeight="1" thickBot="1" x14ac:dyDescent="0.25">
      <c r="A14" s="1" t="s">
        <v>9</v>
      </c>
      <c r="B14" s="299">
        <f>SUM(B12:C13)</f>
        <v>0.81767128967938874</v>
      </c>
      <c r="C14" s="292"/>
      <c r="D14" s="319"/>
      <c r="E14" s="320"/>
      <c r="F14" s="289"/>
      <c r="G14" s="290"/>
      <c r="H14" s="317"/>
      <c r="I14" s="318"/>
    </row>
    <row r="15" spans="1:9" ht="15" customHeight="1" thickBot="1" x14ac:dyDescent="0.25">
      <c r="A15" s="1" t="s">
        <v>10</v>
      </c>
      <c r="B15" s="304">
        <v>0.16400000000000001</v>
      </c>
      <c r="C15" s="305"/>
      <c r="D15" s="306"/>
      <c r="E15" s="307"/>
      <c r="F15" s="308"/>
      <c r="G15" s="309"/>
      <c r="H15" s="300"/>
      <c r="I15" s="301"/>
    </row>
    <row r="16" spans="1:9" ht="15" customHeight="1" thickBot="1" x14ac:dyDescent="0.25">
      <c r="A16" s="1" t="s">
        <v>11</v>
      </c>
      <c r="B16" s="310">
        <f>'3 - tab4'!B5</f>
        <v>115.67854212337573</v>
      </c>
      <c r="C16" s="271"/>
      <c r="D16" s="311"/>
      <c r="E16" s="312"/>
      <c r="F16" s="313"/>
      <c r="G16" s="314"/>
      <c r="H16" s="315"/>
      <c r="I16" s="316"/>
    </row>
    <row r="17" spans="1:9" ht="15" customHeight="1" thickBot="1" x14ac:dyDescent="0.25">
      <c r="A17" s="1" t="s">
        <v>12</v>
      </c>
      <c r="B17" s="260">
        <f>'3 - tab4'!B4</f>
        <v>261.84635609112462</v>
      </c>
      <c r="C17" s="259"/>
      <c r="D17" s="302"/>
      <c r="E17" s="303"/>
      <c r="F17" s="256"/>
      <c r="G17" s="257"/>
      <c r="H17" s="300"/>
      <c r="I17" s="301"/>
    </row>
    <row r="18" spans="1:9" ht="15" customHeight="1" thickBot="1" x14ac:dyDescent="0.25">
      <c r="A18" s="1" t="s">
        <v>13</v>
      </c>
      <c r="B18" s="299">
        <f>'3 - tab1'!B10:M10</f>
        <v>0.42157164787464924</v>
      </c>
      <c r="C18" s="292"/>
      <c r="D18" s="287"/>
      <c r="E18" s="288"/>
      <c r="F18" s="289"/>
      <c r="G18" s="290"/>
      <c r="H18" s="291"/>
      <c r="I18" s="292"/>
    </row>
    <row r="19" spans="1:9" ht="15" customHeight="1" thickBot="1" x14ac:dyDescent="0.25">
      <c r="A19" s="1" t="s">
        <v>14</v>
      </c>
      <c r="B19" s="299">
        <f>'3 - tab2'!N11</f>
        <v>0.86446455984331172</v>
      </c>
      <c r="C19" s="292"/>
      <c r="D19" s="287"/>
      <c r="E19" s="288"/>
      <c r="F19" s="289"/>
      <c r="G19" s="290"/>
      <c r="H19" s="291"/>
      <c r="I19" s="292"/>
    </row>
    <row r="20" spans="1:9" ht="15" customHeight="1" thickBot="1" x14ac:dyDescent="0.25">
      <c r="A20" s="1" t="s">
        <v>15</v>
      </c>
      <c r="B20" s="260">
        <f>'3 - tab3'!B14:E14</f>
        <v>0.90590377631825025</v>
      </c>
      <c r="C20" s="259"/>
      <c r="D20" s="261"/>
      <c r="E20" s="262"/>
      <c r="F20" s="256"/>
      <c r="G20" s="257"/>
      <c r="H20" s="300"/>
      <c r="I20" s="301"/>
    </row>
    <row r="21" spans="1:9" ht="15" customHeight="1" thickBot="1" x14ac:dyDescent="0.25">
      <c r="A21" s="1" t="s">
        <v>16</v>
      </c>
      <c r="B21" s="283">
        <f>B17*B12+B16*B13</f>
        <v>108.44704465846105</v>
      </c>
      <c r="C21" s="284"/>
      <c r="D21" s="261"/>
      <c r="E21" s="262"/>
      <c r="F21" s="256"/>
      <c r="G21" s="257"/>
      <c r="H21" s="300"/>
      <c r="I21" s="301"/>
    </row>
    <row r="22" spans="1:9" ht="15" customHeight="1" thickBot="1" x14ac:dyDescent="0.25">
      <c r="A22" s="1" t="s">
        <v>17</v>
      </c>
      <c r="B22" s="283">
        <f>IF('3 - tab5'!B6&lt;1,100.001,111.112)</f>
        <v>111.11199999999999</v>
      </c>
      <c r="C22" s="284"/>
      <c r="D22" s="261"/>
      <c r="E22" s="262"/>
      <c r="F22" s="256"/>
      <c r="G22" s="257"/>
      <c r="H22" s="300"/>
      <c r="I22" s="301"/>
    </row>
    <row r="23" spans="1:9" ht="15" customHeight="1" thickBot="1" x14ac:dyDescent="0.25">
      <c r="A23" s="1" t="s">
        <v>18</v>
      </c>
      <c r="B23" s="299">
        <f>IF(B21&lt;B22,(B12-(B22-B21)/(B16-B17*B15)*B15),B12)</f>
        <v>8.8813892132069569E-2</v>
      </c>
      <c r="C23" s="292"/>
      <c r="D23" s="287"/>
      <c r="E23" s="288"/>
      <c r="F23" s="289"/>
      <c r="G23" s="290"/>
      <c r="H23" s="291"/>
      <c r="I23" s="292"/>
    </row>
    <row r="24" spans="1:9" ht="15" customHeight="1" thickBot="1" x14ac:dyDescent="0.25">
      <c r="A24" s="1" t="s">
        <v>19</v>
      </c>
      <c r="B24" s="299">
        <f>IF(B21&lt;B22,((B22-B21)/(B16-B17*B15)+B13),B13)</f>
        <v>0.75948749320548192</v>
      </c>
      <c r="C24" s="292"/>
      <c r="D24" s="287"/>
      <c r="E24" s="288"/>
      <c r="F24" s="289"/>
      <c r="G24" s="290"/>
      <c r="H24" s="291"/>
      <c r="I24" s="292"/>
    </row>
    <row r="25" spans="1:9" ht="15" customHeight="1" thickBot="1" x14ac:dyDescent="0.25">
      <c r="A25" s="1" t="s">
        <v>20</v>
      </c>
      <c r="B25" s="285">
        <f>SUM(B23:C24)</f>
        <v>0.84830138533755151</v>
      </c>
      <c r="C25" s="286"/>
      <c r="D25" s="287"/>
      <c r="E25" s="288"/>
      <c r="F25" s="289"/>
      <c r="G25" s="290"/>
      <c r="H25" s="291"/>
      <c r="I25" s="292"/>
    </row>
    <row r="26" spans="1:9" ht="15" customHeight="1" thickBot="1" x14ac:dyDescent="0.25">
      <c r="A26" s="1" t="s">
        <v>21</v>
      </c>
      <c r="B26" s="285">
        <f>IF('3 - tab5'!B6&gt;25,70,0)</f>
        <v>0</v>
      </c>
      <c r="C26" s="286"/>
      <c r="D26" s="287"/>
      <c r="E26" s="288"/>
      <c r="F26" s="289"/>
      <c r="G26" s="290"/>
      <c r="H26" s="291"/>
      <c r="I26" s="292"/>
    </row>
    <row r="27" spans="1:9" s="54" customFormat="1" ht="15" customHeight="1" thickBot="1" x14ac:dyDescent="0.25">
      <c r="A27" s="53" t="s">
        <v>22</v>
      </c>
      <c r="B27" s="283">
        <f>IF(B21&lt;B22,(B7+B8)*B29,B6)</f>
        <v>9581.0660152582495</v>
      </c>
      <c r="C27" s="284"/>
      <c r="D27" s="293"/>
      <c r="E27" s="294"/>
      <c r="F27" s="295"/>
      <c r="G27" s="296"/>
      <c r="H27" s="297">
        <f>SUM(B27:G27)</f>
        <v>9581.0660152582495</v>
      </c>
      <c r="I27" s="298"/>
    </row>
    <row r="28" spans="1:9" ht="15" customHeight="1" thickBot="1" x14ac:dyDescent="0.25">
      <c r="A28" s="1" t="s">
        <v>23</v>
      </c>
      <c r="B28" s="260">
        <f>IF(B21&lt;B22,(B7+B8)/B24,B9)</f>
        <v>107878.01080726029</v>
      </c>
      <c r="C28" s="259"/>
      <c r="D28" s="261"/>
      <c r="E28" s="262"/>
      <c r="F28" s="256"/>
      <c r="G28" s="257"/>
      <c r="H28" s="263">
        <f>SUM(B28:G28)</f>
        <v>107878.01080726029</v>
      </c>
      <c r="I28" s="264"/>
    </row>
    <row r="29" spans="1:9" ht="15" customHeight="1" thickBot="1" x14ac:dyDescent="0.25">
      <c r="A29" s="1" t="s">
        <v>24</v>
      </c>
      <c r="B29" s="260">
        <f>IF(B24=0,0,B23/B24)</f>
        <v>0.11693924248472208</v>
      </c>
      <c r="C29" s="259"/>
      <c r="D29" s="261"/>
      <c r="E29" s="262"/>
      <c r="F29" s="256"/>
      <c r="G29" s="257"/>
      <c r="H29" s="258"/>
      <c r="I29" s="259"/>
    </row>
    <row r="30" spans="1:9" ht="15" customHeight="1" thickBot="1" x14ac:dyDescent="0.25">
      <c r="A30" s="15" t="s">
        <v>78</v>
      </c>
      <c r="B30" s="133">
        <f>IF(B20=0,0,(1-1/(B24/B19+B23/(B18*B20))))</f>
        <v>0.10000719994240059</v>
      </c>
      <c r="C30" s="128">
        <f>B28*B30/(1-B30)</f>
        <v>11987.40456090278</v>
      </c>
      <c r="D30" s="134"/>
      <c r="E30" s="129"/>
      <c r="F30" s="135"/>
      <c r="G30" s="130"/>
      <c r="H30" s="132"/>
      <c r="I30" s="127">
        <f>C30+E30+G30</f>
        <v>11987.40456090278</v>
      </c>
    </row>
    <row r="31" spans="1:9" ht="15" customHeight="1" thickBot="1" x14ac:dyDescent="0.25">
      <c r="A31" s="16" t="s">
        <v>162</v>
      </c>
      <c r="B31" s="272">
        <f>'2 - tab4'!B22+'2 - tab4'!C22+'2 - tab4'!D22</f>
        <v>5932.68</v>
      </c>
      <c r="C31" s="272"/>
      <c r="D31" s="273"/>
      <c r="E31" s="273"/>
      <c r="F31" s="273"/>
      <c r="G31" s="273"/>
      <c r="H31" s="273"/>
      <c r="I31" s="273"/>
    </row>
    <row r="32" spans="1:9" ht="15" customHeight="1" thickBot="1" x14ac:dyDescent="0.25">
      <c r="A32" s="156" t="s">
        <v>365</v>
      </c>
      <c r="B32" s="265">
        <f>'2 - tab4'!P22</f>
        <v>5932.68</v>
      </c>
      <c r="C32" s="266"/>
      <c r="D32" s="267"/>
      <c r="E32" s="267"/>
      <c r="F32" s="268"/>
      <c r="G32" s="269"/>
      <c r="H32" s="270">
        <f>SUM(B32:G32)</f>
        <v>5932.68</v>
      </c>
      <c r="I32" s="271"/>
    </row>
    <row r="33" spans="1:9" ht="40.5" thickBot="1" x14ac:dyDescent="0.25">
      <c r="A33" s="156" t="s">
        <v>367</v>
      </c>
      <c r="B33" s="274">
        <f>'2 - tab4'!P22-'2 - tab4'!Q22</f>
        <v>5732.68</v>
      </c>
      <c r="C33" s="275"/>
      <c r="D33" s="276"/>
      <c r="E33" s="277"/>
      <c r="F33" s="276"/>
      <c r="G33" s="277"/>
      <c r="H33" s="263">
        <f>SUM(B33:G33)</f>
        <v>5732.68</v>
      </c>
      <c r="I33" s="264"/>
    </row>
    <row r="34" spans="1:9" s="54" customFormat="1" ht="41.25" customHeight="1" thickBot="1" x14ac:dyDescent="0.25">
      <c r="A34" s="53" t="s">
        <v>242</v>
      </c>
      <c r="B34" s="278">
        <f>MIN(B27,B33)</f>
        <v>5732.68</v>
      </c>
      <c r="C34" s="279"/>
      <c r="D34" s="280"/>
      <c r="E34" s="280"/>
      <c r="F34" s="281"/>
      <c r="G34" s="282"/>
      <c r="H34" s="283">
        <f>SUM(B34:G34)</f>
        <v>5732.68</v>
      </c>
      <c r="I34" s="284"/>
    </row>
    <row r="36" spans="1:9" ht="36.75" customHeight="1" x14ac:dyDescent="0.2">
      <c r="A36" s="231" t="s">
        <v>366</v>
      </c>
      <c r="B36" s="231"/>
      <c r="C36" s="231"/>
      <c r="D36" s="231"/>
      <c r="E36" s="231"/>
      <c r="F36" s="231"/>
      <c r="G36" s="231"/>
      <c r="H36" s="231"/>
      <c r="I36" s="231"/>
    </row>
    <row r="37" spans="1:9" x14ac:dyDescent="0.2">
      <c r="A37" s="13"/>
    </row>
    <row r="38" spans="1:9" x14ac:dyDescent="0.2">
      <c r="A38" s="13"/>
    </row>
  </sheetData>
  <mergeCells count="119">
    <mergeCell ref="B7:C7"/>
    <mergeCell ref="D7:E7"/>
    <mergeCell ref="F7:G7"/>
    <mergeCell ref="H7:I7"/>
    <mergeCell ref="B8:C8"/>
    <mergeCell ref="D8:E8"/>
    <mergeCell ref="F8:G8"/>
    <mergeCell ref="H8:I8"/>
    <mergeCell ref="A2:I2"/>
    <mergeCell ref="B4:C5"/>
    <mergeCell ref="D4:E5"/>
    <mergeCell ref="F4:G5"/>
    <mergeCell ref="H4:I5"/>
    <mergeCell ref="B6:C6"/>
    <mergeCell ref="D6:E6"/>
    <mergeCell ref="F6:G6"/>
    <mergeCell ref="H6:I6"/>
    <mergeCell ref="A4:A5"/>
    <mergeCell ref="B11:C11"/>
    <mergeCell ref="D11:E11"/>
    <mergeCell ref="F11:G11"/>
    <mergeCell ref="H11:I11"/>
    <mergeCell ref="B12:C12"/>
    <mergeCell ref="D12:E12"/>
    <mergeCell ref="F12:G12"/>
    <mergeCell ref="H12:I12"/>
    <mergeCell ref="B9:C9"/>
    <mergeCell ref="D9:E9"/>
    <mergeCell ref="F9:G9"/>
    <mergeCell ref="H9:I9"/>
    <mergeCell ref="B10:C10"/>
    <mergeCell ref="D10:E10"/>
    <mergeCell ref="F10:G10"/>
    <mergeCell ref="H10:I10"/>
    <mergeCell ref="B15:C15"/>
    <mergeCell ref="D15:E15"/>
    <mergeCell ref="F15:G15"/>
    <mergeCell ref="H15:I15"/>
    <mergeCell ref="B16:C16"/>
    <mergeCell ref="D16:E16"/>
    <mergeCell ref="F16:G16"/>
    <mergeCell ref="H16:I16"/>
    <mergeCell ref="B13:C13"/>
    <mergeCell ref="D13:E13"/>
    <mergeCell ref="F13:G13"/>
    <mergeCell ref="H13:I13"/>
    <mergeCell ref="B14:C14"/>
    <mergeCell ref="D14:E14"/>
    <mergeCell ref="F14:G14"/>
    <mergeCell ref="H14:I14"/>
    <mergeCell ref="B19:C19"/>
    <mergeCell ref="D19:E19"/>
    <mergeCell ref="F19:G19"/>
    <mergeCell ref="H19:I19"/>
    <mergeCell ref="B20:C20"/>
    <mergeCell ref="D20:E20"/>
    <mergeCell ref="F20:G20"/>
    <mergeCell ref="H20:I20"/>
    <mergeCell ref="B17:C17"/>
    <mergeCell ref="D17:E17"/>
    <mergeCell ref="F17:G17"/>
    <mergeCell ref="H17:I17"/>
    <mergeCell ref="B18:C18"/>
    <mergeCell ref="D18:E18"/>
    <mergeCell ref="F18:G18"/>
    <mergeCell ref="H18:I18"/>
    <mergeCell ref="B24:C24"/>
    <mergeCell ref="D24:E24"/>
    <mergeCell ref="F24:G24"/>
    <mergeCell ref="H24:I24"/>
    <mergeCell ref="B25:C25"/>
    <mergeCell ref="D25:E25"/>
    <mergeCell ref="F25:G25"/>
    <mergeCell ref="H25:I25"/>
    <mergeCell ref="D21:E21"/>
    <mergeCell ref="F21:G21"/>
    <mergeCell ref="B23:C23"/>
    <mergeCell ref="D23:E23"/>
    <mergeCell ref="F23:G23"/>
    <mergeCell ref="H23:I23"/>
    <mergeCell ref="H21:I21"/>
    <mergeCell ref="B22:C22"/>
    <mergeCell ref="D22:E22"/>
    <mergeCell ref="F22:G22"/>
    <mergeCell ref="H22:I22"/>
    <mergeCell ref="B21:C21"/>
    <mergeCell ref="B26:C26"/>
    <mergeCell ref="D26:E26"/>
    <mergeCell ref="F26:G26"/>
    <mergeCell ref="H26:I26"/>
    <mergeCell ref="B29:C29"/>
    <mergeCell ref="D29:E29"/>
    <mergeCell ref="B27:C27"/>
    <mergeCell ref="D27:E27"/>
    <mergeCell ref="F27:G27"/>
    <mergeCell ref="H27:I27"/>
    <mergeCell ref="A36:I36"/>
    <mergeCell ref="F29:G29"/>
    <mergeCell ref="H29:I29"/>
    <mergeCell ref="B28:C28"/>
    <mergeCell ref="D28:E28"/>
    <mergeCell ref="F28:G28"/>
    <mergeCell ref="H28:I28"/>
    <mergeCell ref="B32:C32"/>
    <mergeCell ref="D32:E32"/>
    <mergeCell ref="F32:G32"/>
    <mergeCell ref="H32:I32"/>
    <mergeCell ref="B31:C31"/>
    <mergeCell ref="D31:E31"/>
    <mergeCell ref="F31:G31"/>
    <mergeCell ref="H31:I31"/>
    <mergeCell ref="B33:C33"/>
    <mergeCell ref="H33:I33"/>
    <mergeCell ref="D33:E33"/>
    <mergeCell ref="F33:G33"/>
    <mergeCell ref="B34:C34"/>
    <mergeCell ref="D34:E34"/>
    <mergeCell ref="F34:G34"/>
    <mergeCell ref="H34:I34"/>
  </mergeCells>
  <phoneticPr fontId="7" type="noConversion"/>
  <pageMargins left="0.75" right="0.75" top="1" bottom="1" header="0.5" footer="0.5"/>
  <pageSetup scale="90" orientation="landscape"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2:I18"/>
  <sheetViews>
    <sheetView workbookViewId="0">
      <selection activeCell="K9" sqref="K9"/>
    </sheetView>
  </sheetViews>
  <sheetFormatPr defaultRowHeight="12.75" x14ac:dyDescent="0.2"/>
  <cols>
    <col min="1" max="1" width="46.140625" customWidth="1"/>
    <col min="2" max="2" width="38.7109375" customWidth="1"/>
    <col min="3" max="3" width="8.85546875" customWidth="1"/>
    <col min="4" max="4" width="21.7109375" customWidth="1"/>
    <col min="5" max="5" width="20" customWidth="1"/>
    <col min="6" max="6" width="21.42578125" customWidth="1"/>
  </cols>
  <sheetData>
    <row r="2" spans="1:9" ht="15" x14ac:dyDescent="0.25">
      <c r="A2" s="115" t="s">
        <v>222</v>
      </c>
      <c r="B2" s="115"/>
      <c r="C2" s="115"/>
      <c r="D2" s="114"/>
      <c r="E2" s="114"/>
      <c r="F2" s="114"/>
      <c r="G2" s="87"/>
      <c r="H2" s="87"/>
      <c r="I2" s="87"/>
    </row>
    <row r="3" spans="1:9" ht="33" customHeight="1" x14ac:dyDescent="0.2">
      <c r="A3" s="341" t="s">
        <v>385</v>
      </c>
      <c r="B3" s="341"/>
      <c r="C3" s="341"/>
      <c r="D3" s="341"/>
      <c r="E3" s="341"/>
      <c r="F3" s="341"/>
      <c r="G3" s="87"/>
      <c r="H3" s="87"/>
      <c r="I3" s="87"/>
    </row>
    <row r="4" spans="1:9" ht="15" customHeight="1" thickBot="1" x14ac:dyDescent="0.25">
      <c r="A4" s="87"/>
      <c r="B4" s="87"/>
      <c r="C4" s="87"/>
      <c r="D4" s="87"/>
      <c r="E4" s="87"/>
      <c r="F4" s="87"/>
      <c r="G4" s="87"/>
      <c r="H4" s="87"/>
      <c r="I4" s="87"/>
    </row>
    <row r="5" spans="1:9" ht="38.25" customHeight="1" thickBot="1" x14ac:dyDescent="0.25">
      <c r="A5" s="337" t="s">
        <v>374</v>
      </c>
      <c r="B5" s="337"/>
      <c r="C5" s="337"/>
      <c r="D5" s="175" t="s">
        <v>248</v>
      </c>
      <c r="E5" s="175" t="s">
        <v>244</v>
      </c>
      <c r="F5" s="175" t="s">
        <v>368</v>
      </c>
      <c r="G5" s="118"/>
      <c r="H5" s="116"/>
      <c r="I5" s="116"/>
    </row>
    <row r="6" spans="1:9" ht="22.5" customHeight="1" thickBot="1" x14ac:dyDescent="0.25">
      <c r="A6" s="338" t="s">
        <v>384</v>
      </c>
      <c r="B6" s="120" t="s">
        <v>369</v>
      </c>
      <c r="C6" s="120" t="s">
        <v>245</v>
      </c>
      <c r="D6" s="123">
        <f>'3 - tab6'!B33</f>
        <v>5732.68</v>
      </c>
      <c r="E6" s="123"/>
      <c r="F6" s="123">
        <f>SUM(F7:F9)</f>
        <v>3812.6</v>
      </c>
      <c r="G6" s="126"/>
      <c r="H6" s="116"/>
      <c r="I6" s="116"/>
    </row>
    <row r="7" spans="1:9" ht="44.25" customHeight="1" thickBot="1" x14ac:dyDescent="0.25">
      <c r="A7" s="339"/>
      <c r="B7" s="153" t="s">
        <v>370</v>
      </c>
      <c r="C7" s="120" t="s">
        <v>375</v>
      </c>
      <c r="D7" s="124">
        <v>3812.6</v>
      </c>
      <c r="E7" s="124"/>
      <c r="F7" s="125">
        <f>D7+E7</f>
        <v>3812.6</v>
      </c>
      <c r="G7" s="117"/>
      <c r="H7" s="117"/>
      <c r="I7" s="117"/>
    </row>
    <row r="8" spans="1:9" ht="43.5" customHeight="1" thickBot="1" x14ac:dyDescent="0.25">
      <c r="A8" s="339"/>
      <c r="B8" s="176" t="s">
        <v>371</v>
      </c>
      <c r="C8" s="120" t="s">
        <v>376</v>
      </c>
      <c r="D8" s="124">
        <v>0</v>
      </c>
      <c r="E8" s="124"/>
      <c r="F8" s="125">
        <f t="shared" ref="F8:F15" si="0">D8+E8</f>
        <v>0</v>
      </c>
      <c r="G8" s="117"/>
      <c r="H8" s="117"/>
      <c r="I8" s="117"/>
    </row>
    <row r="9" spans="1:9" ht="39.75" customHeight="1" thickBot="1" x14ac:dyDescent="0.25">
      <c r="A9" s="339"/>
      <c r="B9" s="120" t="s">
        <v>372</v>
      </c>
      <c r="C9" s="121" t="s">
        <v>377</v>
      </c>
      <c r="D9" s="124">
        <v>0</v>
      </c>
      <c r="E9" s="124"/>
      <c r="F9" s="125">
        <f t="shared" si="0"/>
        <v>0</v>
      </c>
      <c r="G9" s="157"/>
    </row>
    <row r="10" spans="1:9" ht="48" customHeight="1" thickBot="1" x14ac:dyDescent="0.25">
      <c r="A10" s="340"/>
      <c r="B10" s="176" t="s">
        <v>373</v>
      </c>
      <c r="C10" s="121" t="s">
        <v>271</v>
      </c>
      <c r="D10" s="124">
        <v>1920.08</v>
      </c>
      <c r="E10" s="124"/>
      <c r="F10" s="125">
        <f t="shared" si="0"/>
        <v>1920.08</v>
      </c>
    </row>
    <row r="11" spans="1:9" ht="21.75" customHeight="1" thickBot="1" x14ac:dyDescent="0.25">
      <c r="A11" s="336" t="s">
        <v>247</v>
      </c>
      <c r="B11" s="120" t="s">
        <v>369</v>
      </c>
      <c r="C11" s="120" t="s">
        <v>246</v>
      </c>
      <c r="D11" s="122">
        <f>'3 - tab6'!B34</f>
        <v>5732.68</v>
      </c>
      <c r="E11" s="122"/>
      <c r="F11" s="125">
        <f t="shared" si="0"/>
        <v>5732.68</v>
      </c>
    </row>
    <row r="12" spans="1:9" ht="41.25" customHeight="1" thickBot="1" x14ac:dyDescent="0.25">
      <c r="A12" s="336"/>
      <c r="B12" s="153" t="s">
        <v>370</v>
      </c>
      <c r="C12" s="120" t="s">
        <v>378</v>
      </c>
      <c r="D12" s="122">
        <f>D11*D7/D6</f>
        <v>3812.5999999999995</v>
      </c>
      <c r="E12" s="122"/>
      <c r="F12" s="125">
        <f t="shared" si="0"/>
        <v>3812.5999999999995</v>
      </c>
    </row>
    <row r="13" spans="1:9" ht="37.5" customHeight="1" thickBot="1" x14ac:dyDescent="0.25">
      <c r="A13" s="336"/>
      <c r="B13" s="176" t="s">
        <v>371</v>
      </c>
      <c r="C13" s="120" t="s">
        <v>379</v>
      </c>
      <c r="D13" s="122">
        <f>D11*D8/D6</f>
        <v>0</v>
      </c>
      <c r="E13" s="122"/>
      <c r="F13" s="125">
        <f t="shared" si="0"/>
        <v>0</v>
      </c>
    </row>
    <row r="14" spans="1:9" ht="37.5" customHeight="1" thickBot="1" x14ac:dyDescent="0.25">
      <c r="A14" s="336"/>
      <c r="B14" s="120" t="s">
        <v>372</v>
      </c>
      <c r="C14" s="121" t="s">
        <v>380</v>
      </c>
      <c r="D14" s="122">
        <f>D11*D9/D6</f>
        <v>0</v>
      </c>
      <c r="E14" s="122"/>
      <c r="F14" s="125">
        <f t="shared" si="0"/>
        <v>0</v>
      </c>
    </row>
    <row r="15" spans="1:9" ht="44.25" customHeight="1" thickBot="1" x14ac:dyDescent="0.25">
      <c r="A15" s="336"/>
      <c r="B15" s="176" t="s">
        <v>373</v>
      </c>
      <c r="C15" s="121" t="s">
        <v>272</v>
      </c>
      <c r="D15" s="122">
        <f>D11*D10/D6</f>
        <v>1920.0800000000002</v>
      </c>
      <c r="E15" s="122"/>
      <c r="F15" s="125">
        <f t="shared" si="0"/>
        <v>1920.0800000000002</v>
      </c>
    </row>
    <row r="16" spans="1:9" x14ac:dyDescent="0.2">
      <c r="B16" s="119"/>
      <c r="C16" s="119"/>
    </row>
    <row r="17" spans="2:3" x14ac:dyDescent="0.2">
      <c r="B17" s="119"/>
      <c r="C17" s="119"/>
    </row>
    <row r="18" spans="2:3" x14ac:dyDescent="0.2">
      <c r="B18" s="119"/>
      <c r="C18" s="119"/>
    </row>
  </sheetData>
  <mergeCells count="4">
    <mergeCell ref="A11:A15"/>
    <mergeCell ref="A5:C5"/>
    <mergeCell ref="A3:F3"/>
    <mergeCell ref="A6:A10"/>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13"/>
  <sheetViews>
    <sheetView workbookViewId="0">
      <selection activeCell="A2" sqref="A2:H2"/>
    </sheetView>
  </sheetViews>
  <sheetFormatPr defaultRowHeight="12.75" x14ac:dyDescent="0.2"/>
  <cols>
    <col min="1" max="1" width="18.28515625" customWidth="1"/>
    <col min="2" max="2" width="14.7109375" customWidth="1"/>
    <col min="3" max="7" width="13.140625" customWidth="1"/>
    <col min="8" max="8" width="25.42578125" customWidth="1"/>
  </cols>
  <sheetData>
    <row r="1" spans="1:8" ht="15.75" x14ac:dyDescent="0.25">
      <c r="A1" s="95" t="s">
        <v>209</v>
      </c>
    </row>
    <row r="2" spans="1:8" ht="59.25" customHeight="1" x14ac:dyDescent="0.2">
      <c r="A2" s="184" t="s">
        <v>204</v>
      </c>
      <c r="B2" s="184"/>
      <c r="C2" s="184"/>
      <c r="D2" s="184"/>
      <c r="E2" s="184"/>
      <c r="F2" s="184"/>
      <c r="G2" s="184"/>
      <c r="H2" s="184"/>
    </row>
    <row r="3" spans="1:8" ht="16.5" thickBot="1" x14ac:dyDescent="0.3">
      <c r="A3" s="10"/>
    </row>
    <row r="4" spans="1:8" ht="28.5" customHeight="1" thickBot="1" x14ac:dyDescent="0.25">
      <c r="A4" s="185" t="s">
        <v>123</v>
      </c>
      <c r="B4" s="185" t="s">
        <v>124</v>
      </c>
      <c r="C4" s="185" t="s">
        <v>125</v>
      </c>
      <c r="D4" s="185" t="s">
        <v>126</v>
      </c>
      <c r="E4" s="185" t="s">
        <v>127</v>
      </c>
      <c r="F4" s="187" t="s">
        <v>128</v>
      </c>
      <c r="G4" s="188"/>
      <c r="H4" s="185" t="s">
        <v>131</v>
      </c>
    </row>
    <row r="5" spans="1:8" ht="23.25" customHeight="1" thickBot="1" x14ac:dyDescent="0.25">
      <c r="A5" s="186"/>
      <c r="B5" s="186"/>
      <c r="C5" s="186"/>
      <c r="D5" s="186"/>
      <c r="E5" s="186"/>
      <c r="F5" s="2" t="s">
        <v>129</v>
      </c>
      <c r="G5" s="2" t="s">
        <v>130</v>
      </c>
      <c r="H5" s="186"/>
    </row>
    <row r="6" spans="1:8" ht="18" customHeight="1" thickBot="1" x14ac:dyDescent="0.25">
      <c r="A6" s="96" t="s">
        <v>133</v>
      </c>
      <c r="B6" s="21"/>
      <c r="C6" s="21"/>
      <c r="D6" s="21"/>
      <c r="E6" s="21"/>
      <c r="F6" s="21"/>
      <c r="G6" s="21"/>
      <c r="H6" s="21"/>
    </row>
    <row r="7" spans="1:8" ht="18" customHeight="1" thickBot="1" x14ac:dyDescent="0.25">
      <c r="A7" s="96" t="s">
        <v>133</v>
      </c>
      <c r="B7" s="21"/>
      <c r="C7" s="21"/>
      <c r="D7" s="21"/>
      <c r="E7" s="21"/>
      <c r="F7" s="21"/>
      <c r="G7" s="21"/>
      <c r="H7" s="21"/>
    </row>
    <row r="8" spans="1:8" ht="16.5" thickBot="1" x14ac:dyDescent="0.3">
      <c r="A8" s="96" t="s">
        <v>133</v>
      </c>
      <c r="B8" s="21"/>
      <c r="C8" s="21"/>
      <c r="D8" s="23"/>
      <c r="E8" s="23"/>
      <c r="F8" s="23"/>
      <c r="G8" s="23"/>
      <c r="H8" s="21"/>
    </row>
    <row r="9" spans="1:8" ht="16.5" thickBot="1" x14ac:dyDescent="0.3">
      <c r="A9" s="96" t="s">
        <v>133</v>
      </c>
      <c r="B9" s="21"/>
      <c r="C9" s="21"/>
      <c r="D9" s="23"/>
      <c r="E9" s="23"/>
      <c r="F9" s="23"/>
      <c r="G9" s="23"/>
      <c r="H9" s="21"/>
    </row>
    <row r="10" spans="1:8" ht="16.5" thickBot="1" x14ac:dyDescent="0.3">
      <c r="A10" s="96" t="s">
        <v>133</v>
      </c>
      <c r="B10" s="21"/>
      <c r="C10" s="21"/>
      <c r="D10" s="23"/>
      <c r="E10" s="23"/>
      <c r="F10" s="23"/>
      <c r="G10" s="23"/>
      <c r="H10" s="21"/>
    </row>
    <row r="11" spans="1:8" ht="16.5" thickBot="1" x14ac:dyDescent="0.3">
      <c r="A11" s="96" t="s">
        <v>133</v>
      </c>
      <c r="B11" s="21"/>
      <c r="C11" s="21"/>
      <c r="D11" s="23"/>
      <c r="E11" s="23"/>
      <c r="F11" s="23"/>
      <c r="G11" s="23"/>
      <c r="H11" s="21"/>
    </row>
    <row r="12" spans="1:8" ht="16.5" thickBot="1" x14ac:dyDescent="0.3">
      <c r="A12" s="96" t="s">
        <v>133</v>
      </c>
      <c r="B12" s="21"/>
      <c r="C12" s="21"/>
      <c r="D12" s="23"/>
      <c r="E12" s="23"/>
      <c r="F12" s="23"/>
      <c r="G12" s="23"/>
      <c r="H12" s="21"/>
    </row>
    <row r="13" spans="1:8" ht="16.5" thickBot="1" x14ac:dyDescent="0.3">
      <c r="A13" s="96" t="s">
        <v>133</v>
      </c>
      <c r="B13" s="21"/>
      <c r="C13" s="21"/>
      <c r="D13" s="23"/>
      <c r="E13" s="23"/>
      <c r="F13" s="23"/>
      <c r="G13" s="23"/>
      <c r="H13" s="21"/>
    </row>
  </sheetData>
  <mergeCells count="8">
    <mergeCell ref="A2:H2"/>
    <mergeCell ref="A4:A5"/>
    <mergeCell ref="B4:B5"/>
    <mergeCell ref="C4:C5"/>
    <mergeCell ref="D4:D5"/>
    <mergeCell ref="E4:E5"/>
    <mergeCell ref="H4:H5"/>
    <mergeCell ref="F4:G4"/>
  </mergeCells>
  <phoneticPr fontId="7" type="noConversion"/>
  <pageMargins left="0.75" right="0.75" top="1" bottom="1" header="0.5" footer="0.5"/>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9"/>
  <sheetViews>
    <sheetView workbookViewId="0">
      <selection activeCell="B5" sqref="B5"/>
    </sheetView>
  </sheetViews>
  <sheetFormatPr defaultRowHeight="12.75" x14ac:dyDescent="0.2"/>
  <cols>
    <col min="1" max="1" width="21.42578125" customWidth="1"/>
    <col min="2" max="2" width="19" customWidth="1"/>
    <col min="3" max="3" width="15.5703125" customWidth="1"/>
    <col min="4" max="4" width="17.28515625" customWidth="1"/>
    <col min="5" max="5" width="16.85546875" customWidth="1"/>
    <col min="6" max="6" width="18.7109375" customWidth="1"/>
  </cols>
  <sheetData>
    <row r="1" spans="1:6" ht="15.75" x14ac:dyDescent="0.25">
      <c r="A1" s="95" t="s">
        <v>209</v>
      </c>
    </row>
    <row r="2" spans="1:6" ht="15.75" x14ac:dyDescent="0.25">
      <c r="A2" s="178" t="s">
        <v>205</v>
      </c>
      <c r="B2" s="178"/>
      <c r="C2" s="178"/>
      <c r="D2" s="178"/>
      <c r="E2" s="178"/>
      <c r="F2" s="178"/>
    </row>
    <row r="3" spans="1:6" ht="13.5" thickBot="1" x14ac:dyDescent="0.25"/>
    <row r="4" spans="1:6" ht="63.75" customHeight="1" thickBot="1" x14ac:dyDescent="0.25">
      <c r="A4" s="160" t="s">
        <v>82</v>
      </c>
      <c r="B4" s="160" t="s">
        <v>79</v>
      </c>
      <c r="C4" s="154" t="s">
        <v>10</v>
      </c>
      <c r="D4" s="154" t="s">
        <v>83</v>
      </c>
      <c r="E4" s="154" t="s">
        <v>84</v>
      </c>
      <c r="F4" s="154" t="s">
        <v>80</v>
      </c>
    </row>
    <row r="5" spans="1:6" ht="13.5" thickBot="1" x14ac:dyDescent="0.25">
      <c r="A5" s="24" t="s">
        <v>112</v>
      </c>
      <c r="B5" s="159">
        <f>'1 - tab5'!H6</f>
        <v>0.22</v>
      </c>
      <c r="C5" s="25">
        <v>0.16400000000000001</v>
      </c>
      <c r="D5" s="69">
        <v>0.22</v>
      </c>
      <c r="E5" s="97" t="s">
        <v>213</v>
      </c>
      <c r="F5" s="177">
        <v>0.2</v>
      </c>
    </row>
    <row r="6" spans="1:6" ht="13.5" thickBot="1" x14ac:dyDescent="0.25">
      <c r="A6" s="79" t="s">
        <v>105</v>
      </c>
      <c r="B6" s="26"/>
      <c r="C6" s="26"/>
      <c r="D6" s="70"/>
      <c r="E6" s="97"/>
      <c r="F6" s="97"/>
    </row>
    <row r="7" spans="1:6" ht="13.5" thickBot="1" x14ac:dyDescent="0.25">
      <c r="A7" s="79" t="s">
        <v>105</v>
      </c>
      <c r="B7" s="26"/>
      <c r="C7" s="26"/>
      <c r="D7" s="70"/>
      <c r="E7" s="97"/>
      <c r="F7" s="97"/>
    </row>
    <row r="9" spans="1:6" x14ac:dyDescent="0.2">
      <c r="A9" s="46"/>
    </row>
  </sheetData>
  <mergeCells count="1">
    <mergeCell ref="A2:F2"/>
  </mergeCells>
  <phoneticPr fontId="7" type="noConversion"/>
  <pageMargins left="0.75" right="0.75" top="1" bottom="1" header="0.5" footer="0.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14"/>
  <sheetViews>
    <sheetView workbookViewId="0">
      <selection activeCell="H6" sqref="H6"/>
    </sheetView>
  </sheetViews>
  <sheetFormatPr defaultRowHeight="12.75" x14ac:dyDescent="0.2"/>
  <cols>
    <col min="1" max="2" width="18" customWidth="1"/>
    <col min="3" max="3" width="18.5703125" customWidth="1"/>
    <col min="4" max="4" width="14.42578125" customWidth="1"/>
    <col min="5" max="5" width="14.140625" customWidth="1"/>
    <col min="6" max="6" width="15.42578125" customWidth="1"/>
    <col min="7" max="7" width="19.28515625" customWidth="1"/>
    <col min="8" max="8" width="18.28515625" customWidth="1"/>
  </cols>
  <sheetData>
    <row r="1" spans="1:8" ht="15.75" x14ac:dyDescent="0.25">
      <c r="A1" s="95" t="s">
        <v>209</v>
      </c>
    </row>
    <row r="2" spans="1:8" ht="31.5" customHeight="1" x14ac:dyDescent="0.2">
      <c r="A2" s="189" t="s">
        <v>206</v>
      </c>
      <c r="B2" s="189"/>
      <c r="C2" s="189"/>
      <c r="D2" s="189"/>
      <c r="E2" s="189"/>
      <c r="F2" s="189"/>
      <c r="G2" s="189"/>
      <c r="H2" s="189"/>
    </row>
    <row r="3" spans="1:8" ht="16.5" thickBot="1" x14ac:dyDescent="0.3">
      <c r="A3" s="10"/>
    </row>
    <row r="4" spans="1:8" ht="63" customHeight="1" thickBot="1" x14ac:dyDescent="0.25">
      <c r="A4" s="160" t="s">
        <v>82</v>
      </c>
      <c r="B4" s="160" t="s">
        <v>141</v>
      </c>
      <c r="C4" s="154" t="s">
        <v>145</v>
      </c>
      <c r="D4" s="196" t="s">
        <v>147</v>
      </c>
      <c r="E4" s="197"/>
      <c r="F4" s="198"/>
      <c r="G4" s="154" t="s">
        <v>146</v>
      </c>
      <c r="H4" s="160" t="s">
        <v>142</v>
      </c>
    </row>
    <row r="5" spans="1:8" ht="21.75" customHeight="1" thickBot="1" x14ac:dyDescent="0.25">
      <c r="A5" s="138" t="s">
        <v>115</v>
      </c>
      <c r="B5" s="139"/>
      <c r="C5" s="140"/>
      <c r="D5" s="141" t="s">
        <v>114</v>
      </c>
      <c r="E5" s="141" t="s">
        <v>111</v>
      </c>
      <c r="F5" s="142" t="s">
        <v>111</v>
      </c>
      <c r="G5" s="72"/>
      <c r="H5" s="71"/>
    </row>
    <row r="6" spans="1:8" ht="13.5" thickBot="1" x14ac:dyDescent="0.25">
      <c r="A6" s="190" t="s">
        <v>112</v>
      </c>
      <c r="B6" s="77" t="s">
        <v>275</v>
      </c>
      <c r="C6" s="77">
        <v>5.5</v>
      </c>
      <c r="D6" s="77">
        <v>25</v>
      </c>
      <c r="E6" s="77" t="s">
        <v>143</v>
      </c>
      <c r="F6" s="77"/>
      <c r="G6" s="77">
        <v>25</v>
      </c>
      <c r="H6" s="3">
        <f>C6/G6</f>
        <v>0.22</v>
      </c>
    </row>
    <row r="7" spans="1:8" ht="13.5" thickBot="1" x14ac:dyDescent="0.25">
      <c r="A7" s="191"/>
      <c r="B7" s="77" t="s">
        <v>144</v>
      </c>
      <c r="C7" s="77"/>
      <c r="D7" s="77"/>
      <c r="E7" s="77" t="s">
        <v>143</v>
      </c>
      <c r="F7" s="77"/>
      <c r="G7" s="77"/>
      <c r="H7" s="3"/>
    </row>
    <row r="8" spans="1:8" ht="13.5" thickBot="1" x14ac:dyDescent="0.25">
      <c r="A8" s="192"/>
      <c r="B8" s="77"/>
      <c r="C8" s="77"/>
      <c r="D8" s="77"/>
      <c r="E8" s="77" t="s">
        <v>143</v>
      </c>
      <c r="F8" s="77"/>
      <c r="G8" s="77"/>
      <c r="H8" s="3"/>
    </row>
    <row r="9" spans="1:8" ht="13.5" thickBot="1" x14ac:dyDescent="0.25">
      <c r="A9" s="193" t="s">
        <v>134</v>
      </c>
      <c r="B9" s="77"/>
      <c r="C9" s="77"/>
      <c r="D9" s="77"/>
      <c r="E9" s="77" t="s">
        <v>143</v>
      </c>
      <c r="F9" s="77"/>
      <c r="G9" s="77"/>
      <c r="H9" s="3"/>
    </row>
    <row r="10" spans="1:8" ht="13.5" thickBot="1" x14ac:dyDescent="0.25">
      <c r="A10" s="194"/>
      <c r="B10" s="77" t="s">
        <v>144</v>
      </c>
      <c r="C10" s="77"/>
      <c r="D10" s="77"/>
      <c r="E10" s="77" t="s">
        <v>143</v>
      </c>
      <c r="F10" s="77"/>
      <c r="G10" s="77"/>
      <c r="H10" s="3"/>
    </row>
    <row r="11" spans="1:8" ht="13.5" thickBot="1" x14ac:dyDescent="0.25">
      <c r="A11" s="195"/>
      <c r="B11" s="77"/>
      <c r="C11" s="77"/>
      <c r="D11" s="77"/>
      <c r="E11" s="77" t="s">
        <v>143</v>
      </c>
      <c r="F11" s="77"/>
      <c r="G11" s="77"/>
      <c r="H11" s="3"/>
    </row>
    <row r="12" spans="1:8" ht="13.5" thickBot="1" x14ac:dyDescent="0.25">
      <c r="A12" s="193" t="s">
        <v>134</v>
      </c>
      <c r="B12" s="77"/>
      <c r="C12" s="77"/>
      <c r="D12" s="77"/>
      <c r="E12" s="77" t="s">
        <v>143</v>
      </c>
      <c r="F12" s="77"/>
      <c r="G12" s="77"/>
      <c r="H12" s="3"/>
    </row>
    <row r="13" spans="1:8" ht="13.5" thickBot="1" x14ac:dyDescent="0.25">
      <c r="A13" s="194"/>
      <c r="B13" s="77" t="s">
        <v>144</v>
      </c>
      <c r="C13" s="77"/>
      <c r="D13" s="77"/>
      <c r="E13" s="77" t="s">
        <v>143</v>
      </c>
      <c r="F13" s="77"/>
      <c r="G13" s="77"/>
      <c r="H13" s="3"/>
    </row>
    <row r="14" spans="1:8" ht="13.5" thickBot="1" x14ac:dyDescent="0.25">
      <c r="A14" s="195"/>
      <c r="B14" s="77"/>
      <c r="C14" s="77"/>
      <c r="D14" s="77"/>
      <c r="E14" s="77" t="s">
        <v>143</v>
      </c>
      <c r="F14" s="77"/>
      <c r="G14" s="77"/>
      <c r="H14" s="3"/>
    </row>
  </sheetData>
  <mergeCells count="5">
    <mergeCell ref="A2:H2"/>
    <mergeCell ref="A6:A8"/>
    <mergeCell ref="A9:A11"/>
    <mergeCell ref="A12:A14"/>
    <mergeCell ref="D4:F4"/>
  </mergeCells>
  <phoneticPr fontId="7" type="noConversion"/>
  <pageMargins left="0.75" right="0.75" top="1" bottom="1" header="0.5" footer="0.5"/>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57"/>
  <sheetViews>
    <sheetView workbookViewId="0">
      <selection activeCell="K21" sqref="K20:K21"/>
    </sheetView>
  </sheetViews>
  <sheetFormatPr defaultRowHeight="12.75" x14ac:dyDescent="0.2"/>
  <cols>
    <col min="1" max="1" width="36.7109375" customWidth="1"/>
    <col min="2" max="2" width="36.42578125" customWidth="1"/>
  </cols>
  <sheetData>
    <row r="1" spans="1:4" ht="15.75" x14ac:dyDescent="0.25">
      <c r="A1" s="95" t="s">
        <v>209</v>
      </c>
    </row>
    <row r="2" spans="1:4" ht="29.25" customHeight="1" x14ac:dyDescent="0.25">
      <c r="A2" s="199" t="s">
        <v>207</v>
      </c>
      <c r="B2" s="199"/>
      <c r="C2" s="88"/>
      <c r="D2" s="88"/>
    </row>
    <row r="3" spans="1:4" ht="13.5" thickBot="1" x14ac:dyDescent="0.25"/>
    <row r="4" spans="1:4" ht="56.25" customHeight="1" thickBot="1" x14ac:dyDescent="0.25">
      <c r="A4" s="7" t="s">
        <v>277</v>
      </c>
      <c r="B4" s="155" t="s">
        <v>276</v>
      </c>
    </row>
    <row r="5" spans="1:4" ht="15" customHeight="1" thickBot="1" x14ac:dyDescent="0.25">
      <c r="A5" s="4" t="s">
        <v>278</v>
      </c>
      <c r="B5" s="29"/>
    </row>
    <row r="6" spans="1:4" ht="15" customHeight="1" thickBot="1" x14ac:dyDescent="0.25">
      <c r="A6" s="4" t="s">
        <v>279</v>
      </c>
      <c r="B6" s="29"/>
    </row>
    <row r="7" spans="1:4" ht="15" customHeight="1" thickBot="1" x14ac:dyDescent="0.25">
      <c r="A7" s="4" t="s">
        <v>280</v>
      </c>
      <c r="B7" s="29"/>
    </row>
    <row r="8" spans="1:4" ht="15" customHeight="1" thickBot="1" x14ac:dyDescent="0.25">
      <c r="A8" s="4" t="s">
        <v>281</v>
      </c>
      <c r="B8" s="29"/>
    </row>
    <row r="9" spans="1:4" ht="15" customHeight="1" thickBot="1" x14ac:dyDescent="0.25">
      <c r="A9" s="4" t="s">
        <v>282</v>
      </c>
      <c r="B9" s="29"/>
    </row>
    <row r="10" spans="1:4" ht="15" customHeight="1" thickBot="1" x14ac:dyDescent="0.25">
      <c r="A10" s="4" t="s">
        <v>283</v>
      </c>
      <c r="B10" s="29"/>
    </row>
    <row r="11" spans="1:4" ht="15" customHeight="1" thickBot="1" x14ac:dyDescent="0.25">
      <c r="A11" s="4" t="s">
        <v>284</v>
      </c>
      <c r="B11" s="29"/>
    </row>
    <row r="12" spans="1:4" ht="15" customHeight="1" thickBot="1" x14ac:dyDescent="0.25">
      <c r="A12" s="4" t="s">
        <v>285</v>
      </c>
      <c r="B12" s="29"/>
    </row>
    <row r="13" spans="1:4" ht="15" customHeight="1" thickBot="1" x14ac:dyDescent="0.25">
      <c r="A13" s="4" t="s">
        <v>286</v>
      </c>
      <c r="B13" s="29"/>
    </row>
    <row r="14" spans="1:4" ht="15" customHeight="1" thickBot="1" x14ac:dyDescent="0.25">
      <c r="A14" s="4" t="s">
        <v>287</v>
      </c>
      <c r="B14" s="29"/>
    </row>
    <row r="15" spans="1:4" ht="15" customHeight="1" thickBot="1" x14ac:dyDescent="0.25">
      <c r="A15" s="4" t="s">
        <v>288</v>
      </c>
      <c r="B15" s="29"/>
    </row>
    <row r="16" spans="1:4" ht="15" customHeight="1" thickBot="1" x14ac:dyDescent="0.25">
      <c r="A16" s="4" t="s">
        <v>289</v>
      </c>
      <c r="B16" s="29"/>
    </row>
    <row r="17" spans="1:2" ht="15" customHeight="1" thickBot="1" x14ac:dyDescent="0.25">
      <c r="A17" s="4" t="s">
        <v>290</v>
      </c>
      <c r="B17" s="29"/>
    </row>
    <row r="18" spans="1:2" ht="15" customHeight="1" thickBot="1" x14ac:dyDescent="0.25">
      <c r="A18" s="4" t="s">
        <v>291</v>
      </c>
      <c r="B18" s="29"/>
    </row>
    <row r="19" spans="1:2" ht="15" customHeight="1" thickBot="1" x14ac:dyDescent="0.25">
      <c r="A19" s="4" t="s">
        <v>292</v>
      </c>
      <c r="B19" s="29"/>
    </row>
    <row r="20" spans="1:2" ht="15" customHeight="1" thickBot="1" x14ac:dyDescent="0.25">
      <c r="A20" s="4" t="s">
        <v>293</v>
      </c>
      <c r="B20" s="29"/>
    </row>
    <row r="21" spans="1:2" ht="15" customHeight="1" thickBot="1" x14ac:dyDescent="0.25">
      <c r="A21" s="4" t="s">
        <v>294</v>
      </c>
      <c r="B21" s="29"/>
    </row>
    <row r="22" spans="1:2" ht="15" customHeight="1" thickBot="1" x14ac:dyDescent="0.25">
      <c r="A22" s="4" t="s">
        <v>295</v>
      </c>
      <c r="B22" s="29"/>
    </row>
    <row r="23" spans="1:2" ht="15" customHeight="1" thickBot="1" x14ac:dyDescent="0.25">
      <c r="A23" s="4" t="s">
        <v>296</v>
      </c>
      <c r="B23" s="29"/>
    </row>
    <row r="24" spans="1:2" ht="15" customHeight="1" thickBot="1" x14ac:dyDescent="0.25">
      <c r="A24" s="4" t="s">
        <v>297</v>
      </c>
      <c r="B24" s="29"/>
    </row>
    <row r="25" spans="1:2" ht="15" customHeight="1" thickBot="1" x14ac:dyDescent="0.25">
      <c r="A25" s="4" t="s">
        <v>298</v>
      </c>
      <c r="B25" s="29"/>
    </row>
    <row r="26" spans="1:2" ht="15" customHeight="1" thickBot="1" x14ac:dyDescent="0.25">
      <c r="A26" s="4" t="s">
        <v>299</v>
      </c>
      <c r="B26" s="29"/>
    </row>
    <row r="27" spans="1:2" ht="15" customHeight="1" thickBot="1" x14ac:dyDescent="0.25">
      <c r="A27" s="4" t="s">
        <v>300</v>
      </c>
      <c r="B27" s="29"/>
    </row>
    <row r="28" spans="1:2" ht="15" customHeight="1" thickBot="1" x14ac:dyDescent="0.25">
      <c r="A28" s="4" t="s">
        <v>301</v>
      </c>
      <c r="B28" s="29"/>
    </row>
    <row r="29" spans="1:2" ht="15" customHeight="1" thickBot="1" x14ac:dyDescent="0.25">
      <c r="A29" s="4" t="s">
        <v>302</v>
      </c>
      <c r="B29" s="29"/>
    </row>
    <row r="30" spans="1:2" ht="15" customHeight="1" thickBot="1" x14ac:dyDescent="0.25">
      <c r="A30" s="4" t="s">
        <v>303</v>
      </c>
      <c r="B30" s="29"/>
    </row>
    <row r="31" spans="1:2" ht="15" customHeight="1" thickBot="1" x14ac:dyDescent="0.25">
      <c r="A31" s="4" t="s">
        <v>304</v>
      </c>
      <c r="B31" s="29"/>
    </row>
    <row r="32" spans="1:2" ht="15" customHeight="1" thickBot="1" x14ac:dyDescent="0.25">
      <c r="A32" s="4" t="s">
        <v>305</v>
      </c>
      <c r="B32" s="29"/>
    </row>
    <row r="33" spans="1:2" ht="15" customHeight="1" thickBot="1" x14ac:dyDescent="0.25">
      <c r="A33" s="4" t="s">
        <v>306</v>
      </c>
      <c r="B33" s="29"/>
    </row>
    <row r="34" spans="1:2" ht="15" customHeight="1" thickBot="1" x14ac:dyDescent="0.25">
      <c r="A34" s="4" t="s">
        <v>307</v>
      </c>
      <c r="B34" s="29"/>
    </row>
    <row r="35" spans="1:2" ht="15" customHeight="1" thickBot="1" x14ac:dyDescent="0.25">
      <c r="A35" s="4" t="s">
        <v>308</v>
      </c>
      <c r="B35" s="29"/>
    </row>
    <row r="36" spans="1:2" ht="15" customHeight="1" thickBot="1" x14ac:dyDescent="0.25">
      <c r="A36" s="4" t="s">
        <v>309</v>
      </c>
      <c r="B36" s="29"/>
    </row>
    <row r="37" spans="1:2" ht="15" customHeight="1" thickBot="1" x14ac:dyDescent="0.25">
      <c r="A37" s="4" t="s">
        <v>310</v>
      </c>
      <c r="B37" s="29"/>
    </row>
    <row r="38" spans="1:2" ht="15" customHeight="1" thickBot="1" x14ac:dyDescent="0.25">
      <c r="A38" s="4" t="s">
        <v>311</v>
      </c>
      <c r="B38" s="29"/>
    </row>
    <row r="39" spans="1:2" ht="15" customHeight="1" thickBot="1" x14ac:dyDescent="0.25">
      <c r="A39" s="4" t="s">
        <v>312</v>
      </c>
      <c r="B39" s="29"/>
    </row>
    <row r="40" spans="1:2" ht="15" customHeight="1" thickBot="1" x14ac:dyDescent="0.25">
      <c r="A40" s="4" t="s">
        <v>313</v>
      </c>
      <c r="B40" s="29"/>
    </row>
    <row r="41" spans="1:2" ht="15" customHeight="1" thickBot="1" x14ac:dyDescent="0.25">
      <c r="A41" s="4" t="s">
        <v>314</v>
      </c>
      <c r="B41" s="29"/>
    </row>
    <row r="42" spans="1:2" ht="15" customHeight="1" thickBot="1" x14ac:dyDescent="0.25">
      <c r="A42" s="4" t="s">
        <v>315</v>
      </c>
      <c r="B42" s="29"/>
    </row>
    <row r="43" spans="1:2" ht="15" customHeight="1" thickBot="1" x14ac:dyDescent="0.25">
      <c r="A43" s="4" t="s">
        <v>316</v>
      </c>
      <c r="B43" s="29"/>
    </row>
    <row r="44" spans="1:2" ht="15" customHeight="1" thickBot="1" x14ac:dyDescent="0.25">
      <c r="A44" s="4" t="s">
        <v>317</v>
      </c>
      <c r="B44" s="29"/>
    </row>
    <row r="45" spans="1:2" ht="15" customHeight="1" thickBot="1" x14ac:dyDescent="0.25">
      <c r="A45" s="4" t="s">
        <v>318</v>
      </c>
      <c r="B45" s="29"/>
    </row>
    <row r="46" spans="1:2" ht="15" customHeight="1" thickBot="1" x14ac:dyDescent="0.25">
      <c r="A46" s="4" t="s">
        <v>319</v>
      </c>
      <c r="B46" s="29"/>
    </row>
    <row r="47" spans="1:2" ht="15" customHeight="1" thickBot="1" x14ac:dyDescent="0.25">
      <c r="A47" s="4" t="s">
        <v>320</v>
      </c>
      <c r="B47" s="29"/>
    </row>
    <row r="48" spans="1:2" ht="15" customHeight="1" thickBot="1" x14ac:dyDescent="0.25">
      <c r="A48" s="4" t="s">
        <v>321</v>
      </c>
      <c r="B48" s="29"/>
    </row>
    <row r="49" spans="1:2" ht="15" customHeight="1" thickBot="1" x14ac:dyDescent="0.25">
      <c r="A49" s="4" t="s">
        <v>322</v>
      </c>
      <c r="B49" s="29"/>
    </row>
    <row r="50" spans="1:2" ht="15" customHeight="1" thickBot="1" x14ac:dyDescent="0.25">
      <c r="A50" s="4" t="s">
        <v>323</v>
      </c>
      <c r="B50" s="29"/>
    </row>
    <row r="51" spans="1:2" ht="15" customHeight="1" thickBot="1" x14ac:dyDescent="0.25">
      <c r="A51" s="4" t="s">
        <v>324</v>
      </c>
      <c r="B51" s="29"/>
    </row>
    <row r="52" spans="1:2" ht="15" customHeight="1" thickBot="1" x14ac:dyDescent="0.25">
      <c r="A52" s="4" t="s">
        <v>325</v>
      </c>
      <c r="B52" s="29"/>
    </row>
    <row r="53" spans="1:2" ht="15" customHeight="1" thickBot="1" x14ac:dyDescent="0.25">
      <c r="A53" s="4" t="s">
        <v>326</v>
      </c>
      <c r="B53" s="29"/>
    </row>
    <row r="54" spans="1:2" ht="15" customHeight="1" thickBot="1" x14ac:dyDescent="0.25">
      <c r="A54" s="4" t="s">
        <v>327</v>
      </c>
      <c r="B54" s="29"/>
    </row>
    <row r="55" spans="1:2" ht="15" customHeight="1" thickBot="1" x14ac:dyDescent="0.25">
      <c r="A55" s="4" t="s">
        <v>328</v>
      </c>
      <c r="B55" s="29"/>
    </row>
    <row r="56" spans="1:2" ht="15" customHeight="1" thickBot="1" x14ac:dyDescent="0.25">
      <c r="A56" s="4" t="s">
        <v>329</v>
      </c>
      <c r="B56" s="29"/>
    </row>
    <row r="57" spans="1:2" ht="16.5" customHeight="1" thickBot="1" x14ac:dyDescent="0.25">
      <c r="A57" s="4" t="s">
        <v>330</v>
      </c>
      <c r="B57" s="29"/>
    </row>
  </sheetData>
  <mergeCells count="1">
    <mergeCell ref="A2:B2"/>
  </mergeCells>
  <phoneticPr fontId="7" type="noConversion"/>
  <pageMargins left="0.75" right="0.75" top="1" bottom="1" header="0.5" footer="0.5"/>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30"/>
  <sheetViews>
    <sheetView workbookViewId="0">
      <selection activeCell="O23" sqref="O23"/>
    </sheetView>
  </sheetViews>
  <sheetFormatPr defaultRowHeight="12.75" x14ac:dyDescent="0.2"/>
  <cols>
    <col min="1" max="1" width="16.5703125" customWidth="1"/>
    <col min="2" max="2" width="13.5703125" customWidth="1"/>
    <col min="3" max="3" width="13.7109375" customWidth="1"/>
    <col min="4" max="4" width="14" customWidth="1"/>
    <col min="5" max="5" width="13.7109375" customWidth="1"/>
    <col min="6" max="6" width="12.85546875" customWidth="1"/>
    <col min="7" max="7" width="13.42578125" customWidth="1"/>
    <col min="8" max="9" width="13.5703125" customWidth="1"/>
  </cols>
  <sheetData>
    <row r="1" spans="1:9" ht="15.75" x14ac:dyDescent="0.25">
      <c r="A1" s="95" t="s">
        <v>209</v>
      </c>
    </row>
    <row r="2" spans="1:9" ht="15.75" x14ac:dyDescent="0.25">
      <c r="A2" s="200" t="s">
        <v>208</v>
      </c>
      <c r="B2" s="200"/>
      <c r="C2" s="200"/>
      <c r="D2" s="200"/>
      <c r="E2" s="200"/>
      <c r="F2" s="200"/>
      <c r="G2" s="200"/>
      <c r="H2" s="200"/>
      <c r="I2" s="200"/>
    </row>
    <row r="3" spans="1:9" ht="13.5" thickBot="1" x14ac:dyDescent="0.25"/>
    <row r="4" spans="1:9" ht="38.25" customHeight="1" thickBot="1" x14ac:dyDescent="0.25">
      <c r="A4" s="201" t="s">
        <v>148</v>
      </c>
      <c r="B4" s="204" t="s">
        <v>264</v>
      </c>
      <c r="C4" s="205"/>
      <c r="D4" s="205"/>
      <c r="E4" s="206"/>
      <c r="F4" s="204" t="s">
        <v>265</v>
      </c>
      <c r="G4" s="205"/>
      <c r="H4" s="205"/>
      <c r="I4" s="206"/>
    </row>
    <row r="5" spans="1:9" ht="13.5" thickBot="1" x14ac:dyDescent="0.25">
      <c r="A5" s="202"/>
      <c r="B5" s="204" t="s">
        <v>149</v>
      </c>
      <c r="C5" s="206"/>
      <c r="D5" s="204" t="s">
        <v>150</v>
      </c>
      <c r="E5" s="206"/>
      <c r="F5" s="204" t="s">
        <v>149</v>
      </c>
      <c r="G5" s="206"/>
      <c r="H5" s="204" t="s">
        <v>150</v>
      </c>
      <c r="I5" s="206"/>
    </row>
    <row r="6" spans="1:9" ht="13.5" thickBot="1" x14ac:dyDescent="0.25">
      <c r="A6" s="203"/>
      <c r="B6" s="8" t="s">
        <v>151</v>
      </c>
      <c r="C6" s="8" t="s">
        <v>152</v>
      </c>
      <c r="D6" s="8" t="s">
        <v>151</v>
      </c>
      <c r="E6" s="8" t="s">
        <v>152</v>
      </c>
      <c r="F6" s="8" t="s">
        <v>151</v>
      </c>
      <c r="G6" s="8" t="s">
        <v>152</v>
      </c>
      <c r="H6" s="8" t="s">
        <v>151</v>
      </c>
      <c r="I6" s="8" t="s">
        <v>152</v>
      </c>
    </row>
    <row r="7" spans="1:9" ht="13.5" thickBot="1" x14ac:dyDescent="0.25">
      <c r="A7" s="4" t="s">
        <v>153</v>
      </c>
      <c r="B7" s="29"/>
      <c r="C7" s="29"/>
      <c r="D7" s="29"/>
      <c r="E7" s="29"/>
      <c r="F7" s="29"/>
      <c r="G7" s="29"/>
      <c r="H7" s="29"/>
      <c r="I7" s="29"/>
    </row>
    <row r="8" spans="1:9" ht="13.5" thickBot="1" x14ac:dyDescent="0.25">
      <c r="A8" s="4" t="s">
        <v>165</v>
      </c>
      <c r="B8" s="29"/>
      <c r="C8" s="29"/>
      <c r="D8" s="29"/>
      <c r="E8" s="29"/>
      <c r="F8" s="29"/>
      <c r="G8" s="29"/>
      <c r="H8" s="29"/>
      <c r="I8" s="29"/>
    </row>
    <row r="9" spans="1:9" ht="13.5" thickBot="1" x14ac:dyDescent="0.25">
      <c r="A9" s="4" t="s">
        <v>166</v>
      </c>
      <c r="B9" s="29"/>
      <c r="C9" s="29"/>
      <c r="D9" s="29"/>
      <c r="E9" s="29"/>
      <c r="F9" s="29"/>
      <c r="G9" s="29"/>
      <c r="H9" s="29"/>
      <c r="I9" s="29"/>
    </row>
    <row r="10" spans="1:9" ht="13.5" thickBot="1" x14ac:dyDescent="0.25">
      <c r="A10" s="4" t="s">
        <v>167</v>
      </c>
      <c r="B10" s="29"/>
      <c r="C10" s="29"/>
      <c r="D10" s="29"/>
      <c r="E10" s="29"/>
      <c r="F10" s="29"/>
      <c r="G10" s="29"/>
      <c r="H10" s="29"/>
      <c r="I10" s="29"/>
    </row>
    <row r="11" spans="1:9" ht="13.5" thickBot="1" x14ac:dyDescent="0.25">
      <c r="A11" s="4" t="s">
        <v>168</v>
      </c>
      <c r="B11" s="29"/>
      <c r="C11" s="29"/>
      <c r="D11" s="29"/>
      <c r="E11" s="29"/>
      <c r="F11" s="29"/>
      <c r="G11" s="29"/>
      <c r="H11" s="29"/>
      <c r="I11" s="29"/>
    </row>
    <row r="12" spans="1:9" ht="13.5" thickBot="1" x14ac:dyDescent="0.25">
      <c r="A12" s="4" t="s">
        <v>169</v>
      </c>
      <c r="B12" s="29"/>
      <c r="C12" s="29"/>
      <c r="D12" s="29"/>
      <c r="E12" s="29"/>
      <c r="F12" s="29"/>
      <c r="G12" s="29"/>
      <c r="H12" s="29"/>
      <c r="I12" s="29"/>
    </row>
    <row r="13" spans="1:9" ht="13.5" thickBot="1" x14ac:dyDescent="0.25">
      <c r="A13" s="4" t="s">
        <v>170</v>
      </c>
      <c r="B13" s="29"/>
      <c r="C13" s="29"/>
      <c r="D13" s="29"/>
      <c r="E13" s="29"/>
      <c r="F13" s="29"/>
      <c r="G13" s="29"/>
      <c r="H13" s="29"/>
      <c r="I13" s="29"/>
    </row>
    <row r="14" spans="1:9" ht="13.5" thickBot="1" x14ac:dyDescent="0.25">
      <c r="A14" s="4" t="s">
        <v>171</v>
      </c>
      <c r="B14" s="29"/>
      <c r="C14" s="29"/>
      <c r="D14" s="29"/>
      <c r="E14" s="29"/>
      <c r="F14" s="29"/>
      <c r="G14" s="29"/>
      <c r="H14" s="29"/>
      <c r="I14" s="29"/>
    </row>
    <row r="15" spans="1:9" ht="13.5" thickBot="1" x14ac:dyDescent="0.25">
      <c r="A15" s="4" t="s">
        <v>172</v>
      </c>
      <c r="B15" s="29"/>
      <c r="C15" s="29"/>
      <c r="D15" s="29"/>
      <c r="E15" s="29"/>
      <c r="F15" s="29"/>
      <c r="G15" s="29"/>
      <c r="H15" s="29"/>
      <c r="I15" s="29"/>
    </row>
    <row r="16" spans="1:9" ht="13.5" thickBot="1" x14ac:dyDescent="0.25">
      <c r="A16" s="4" t="s">
        <v>173</v>
      </c>
      <c r="B16" s="29"/>
      <c r="C16" s="29"/>
      <c r="D16" s="29"/>
      <c r="E16" s="29"/>
      <c r="F16" s="29"/>
      <c r="G16" s="29"/>
      <c r="H16" s="29"/>
      <c r="I16" s="29"/>
    </row>
    <row r="17" spans="1:9" ht="13.5" thickBot="1" x14ac:dyDescent="0.25">
      <c r="A17" s="4" t="s">
        <v>174</v>
      </c>
      <c r="B17" s="29"/>
      <c r="C17" s="29"/>
      <c r="D17" s="29"/>
      <c r="E17" s="29"/>
      <c r="F17" s="29"/>
      <c r="G17" s="29"/>
      <c r="H17" s="29"/>
      <c r="I17" s="29"/>
    </row>
    <row r="18" spans="1:9" ht="13.5" thickBot="1" x14ac:dyDescent="0.25">
      <c r="A18" s="4" t="s">
        <v>175</v>
      </c>
      <c r="B18" s="29"/>
      <c r="C18" s="29"/>
      <c r="D18" s="29"/>
      <c r="E18" s="29"/>
      <c r="F18" s="29"/>
      <c r="G18" s="29"/>
      <c r="H18" s="29"/>
      <c r="I18" s="29"/>
    </row>
    <row r="19" spans="1:9" ht="13.5" thickBot="1" x14ac:dyDescent="0.25">
      <c r="A19" s="4" t="s">
        <v>176</v>
      </c>
      <c r="B19" s="29"/>
      <c r="C19" s="29"/>
      <c r="D19" s="29"/>
      <c r="E19" s="29"/>
      <c r="F19" s="29"/>
      <c r="G19" s="29"/>
      <c r="H19" s="29"/>
      <c r="I19" s="29"/>
    </row>
    <row r="20" spans="1:9" ht="13.5" thickBot="1" x14ac:dyDescent="0.25">
      <c r="A20" s="4" t="s">
        <v>177</v>
      </c>
      <c r="B20" s="29"/>
      <c r="C20" s="29"/>
      <c r="D20" s="29"/>
      <c r="E20" s="29"/>
      <c r="F20" s="29"/>
      <c r="G20" s="29"/>
      <c r="H20" s="29"/>
      <c r="I20" s="29"/>
    </row>
    <row r="21" spans="1:9" ht="13.5" thickBot="1" x14ac:dyDescent="0.25">
      <c r="A21" s="4" t="s">
        <v>178</v>
      </c>
      <c r="B21" s="29"/>
      <c r="C21" s="29"/>
      <c r="D21" s="29"/>
      <c r="E21" s="29"/>
      <c r="F21" s="29"/>
      <c r="G21" s="29"/>
      <c r="H21" s="29"/>
      <c r="I21" s="29"/>
    </row>
    <row r="22" spans="1:9" ht="13.5" thickBot="1" x14ac:dyDescent="0.25">
      <c r="A22" s="4" t="s">
        <v>179</v>
      </c>
      <c r="B22" s="29"/>
      <c r="C22" s="29"/>
      <c r="D22" s="29"/>
      <c r="E22" s="29"/>
      <c r="F22" s="29"/>
      <c r="G22" s="29"/>
      <c r="H22" s="29"/>
      <c r="I22" s="29"/>
    </row>
    <row r="23" spans="1:9" ht="13.5" thickBot="1" x14ac:dyDescent="0.25">
      <c r="A23" s="4" t="s">
        <v>180</v>
      </c>
      <c r="B23" s="29"/>
      <c r="C23" s="29"/>
      <c r="D23" s="29"/>
      <c r="E23" s="29"/>
      <c r="F23" s="29"/>
      <c r="G23" s="29"/>
      <c r="H23" s="29"/>
      <c r="I23" s="29"/>
    </row>
    <row r="24" spans="1:9" ht="13.5" thickBot="1" x14ac:dyDescent="0.25">
      <c r="A24" s="4" t="s">
        <v>181</v>
      </c>
      <c r="B24" s="29"/>
      <c r="C24" s="29"/>
      <c r="D24" s="29"/>
      <c r="E24" s="29"/>
      <c r="F24" s="29"/>
      <c r="G24" s="29"/>
      <c r="H24" s="29"/>
      <c r="I24" s="29"/>
    </row>
    <row r="25" spans="1:9" ht="13.5" thickBot="1" x14ac:dyDescent="0.25">
      <c r="A25" s="4" t="s">
        <v>182</v>
      </c>
      <c r="B25" s="29"/>
      <c r="C25" s="29"/>
      <c r="D25" s="29"/>
      <c r="E25" s="29"/>
      <c r="F25" s="29"/>
      <c r="G25" s="29"/>
      <c r="H25" s="29"/>
      <c r="I25" s="29"/>
    </row>
    <row r="26" spans="1:9" ht="13.5" thickBot="1" x14ac:dyDescent="0.25">
      <c r="A26" s="4" t="s">
        <v>183</v>
      </c>
      <c r="B26" s="29"/>
      <c r="C26" s="29"/>
      <c r="D26" s="29"/>
      <c r="E26" s="29"/>
      <c r="F26" s="29"/>
      <c r="G26" s="29"/>
      <c r="H26" s="29"/>
      <c r="I26" s="29"/>
    </row>
    <row r="27" spans="1:9" ht="13.5" thickBot="1" x14ac:dyDescent="0.25">
      <c r="A27" s="4" t="s">
        <v>184</v>
      </c>
      <c r="B27" s="29"/>
      <c r="C27" s="29"/>
      <c r="D27" s="29"/>
      <c r="E27" s="29"/>
      <c r="F27" s="29"/>
      <c r="G27" s="29"/>
      <c r="H27" s="29"/>
      <c r="I27" s="29"/>
    </row>
    <row r="28" spans="1:9" ht="13.5" thickBot="1" x14ac:dyDescent="0.25">
      <c r="A28" s="4" t="s">
        <v>185</v>
      </c>
      <c r="B28" s="29"/>
      <c r="C28" s="29"/>
      <c r="D28" s="29"/>
      <c r="E28" s="29"/>
      <c r="F28" s="29"/>
      <c r="G28" s="29"/>
      <c r="H28" s="29"/>
      <c r="I28" s="29"/>
    </row>
    <row r="29" spans="1:9" ht="13.5" thickBot="1" x14ac:dyDescent="0.25">
      <c r="A29" s="4" t="s">
        <v>186</v>
      </c>
      <c r="B29" s="29"/>
      <c r="C29" s="29"/>
      <c r="D29" s="29"/>
      <c r="E29" s="29"/>
      <c r="F29" s="29"/>
      <c r="G29" s="29"/>
      <c r="H29" s="29"/>
      <c r="I29" s="29"/>
    </row>
    <row r="30" spans="1:9" ht="13.5" thickBot="1" x14ac:dyDescent="0.25">
      <c r="A30" s="4" t="s">
        <v>154</v>
      </c>
      <c r="B30" s="29"/>
      <c r="C30" s="29"/>
      <c r="D30" s="29"/>
      <c r="E30" s="29"/>
      <c r="F30" s="29"/>
      <c r="G30" s="29"/>
      <c r="H30" s="29"/>
      <c r="I30" s="29"/>
    </row>
  </sheetData>
  <mergeCells count="8">
    <mergeCell ref="A2:I2"/>
    <mergeCell ref="A4:A6"/>
    <mergeCell ref="B4:E4"/>
    <mergeCell ref="F4:I4"/>
    <mergeCell ref="B5:C5"/>
    <mergeCell ref="D5:E5"/>
    <mergeCell ref="F5:G5"/>
    <mergeCell ref="H5:I5"/>
  </mergeCells>
  <phoneticPr fontId="7" type="noConversion"/>
  <pageMargins left="0.75" right="0.75" top="1" bottom="1" header="0.5" footer="0.5"/>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E17"/>
  <sheetViews>
    <sheetView workbookViewId="0">
      <selection activeCell="C27" sqref="C26:C27"/>
    </sheetView>
  </sheetViews>
  <sheetFormatPr defaultRowHeight="12.75" x14ac:dyDescent="0.2"/>
  <cols>
    <col min="1" max="1" width="45.85546875" customWidth="1"/>
    <col min="2" max="2" width="24.85546875" customWidth="1"/>
    <col min="3" max="3" width="23.140625" customWidth="1"/>
    <col min="4" max="4" width="22.5703125" customWidth="1"/>
    <col min="5" max="5" width="22.85546875" customWidth="1"/>
  </cols>
  <sheetData>
    <row r="1" spans="1:5" ht="15.75" x14ac:dyDescent="0.25">
      <c r="A1" s="95" t="s">
        <v>209</v>
      </c>
    </row>
    <row r="2" spans="1:5" ht="31.5" customHeight="1" thickBot="1" x14ac:dyDescent="0.25">
      <c r="A2" s="207" t="s">
        <v>331</v>
      </c>
      <c r="B2" s="207"/>
      <c r="C2" s="207"/>
      <c r="D2" s="207"/>
      <c r="E2" s="207"/>
    </row>
    <row r="3" spans="1:5" ht="16.5" customHeight="1" thickBot="1" x14ac:dyDescent="0.25"/>
    <row r="4" spans="1:5" ht="55.5" customHeight="1" thickBot="1" x14ac:dyDescent="0.25">
      <c r="A4" s="160" t="s">
        <v>333</v>
      </c>
      <c r="B4" s="160" t="s">
        <v>266</v>
      </c>
      <c r="C4" s="160" t="s">
        <v>267</v>
      </c>
      <c r="D4" s="160" t="s">
        <v>268</v>
      </c>
      <c r="E4" s="160" t="s">
        <v>269</v>
      </c>
    </row>
    <row r="5" spans="1:5" ht="13.5" thickBot="1" x14ac:dyDescent="0.25">
      <c r="A5" s="78">
        <v>1</v>
      </c>
      <c r="B5" s="49">
        <v>30</v>
      </c>
      <c r="C5" s="49">
        <v>30</v>
      </c>
      <c r="D5" s="28"/>
      <c r="E5" s="27"/>
    </row>
    <row r="6" spans="1:5" ht="13.5" thickBot="1" x14ac:dyDescent="0.25">
      <c r="A6" s="86" t="s">
        <v>104</v>
      </c>
      <c r="B6" s="49" t="s">
        <v>134</v>
      </c>
      <c r="C6" s="49" t="s">
        <v>134</v>
      </c>
      <c r="D6" s="30"/>
      <c r="E6" s="29"/>
    </row>
    <row r="7" spans="1:5" ht="13.5" thickBot="1" x14ac:dyDescent="0.25">
      <c r="A7" s="86" t="s">
        <v>104</v>
      </c>
      <c r="B7" s="49" t="s">
        <v>134</v>
      </c>
      <c r="C7" s="49" t="s">
        <v>134</v>
      </c>
      <c r="D7" s="30"/>
      <c r="E7" s="29"/>
    </row>
    <row r="8" spans="1:5" ht="13.5" thickBot="1" x14ac:dyDescent="0.25">
      <c r="A8" s="86">
        <v>500</v>
      </c>
      <c r="B8" s="49">
        <v>22.74</v>
      </c>
      <c r="C8" s="49">
        <v>22.74</v>
      </c>
      <c r="D8" s="30"/>
      <c r="E8" s="29"/>
    </row>
    <row r="9" spans="1:5" ht="13.5" thickBot="1" x14ac:dyDescent="0.25">
      <c r="A9" s="86" t="s">
        <v>104</v>
      </c>
      <c r="B9" s="49" t="s">
        <v>134</v>
      </c>
      <c r="C9" s="49" t="s">
        <v>134</v>
      </c>
      <c r="D9" s="30"/>
      <c r="E9" s="29"/>
    </row>
    <row r="10" spans="1:5" ht="13.5" thickBot="1" x14ac:dyDescent="0.25">
      <c r="A10" s="86">
        <v>750</v>
      </c>
      <c r="B10" s="49">
        <v>20</v>
      </c>
      <c r="C10" s="49">
        <v>20</v>
      </c>
      <c r="D10" s="30"/>
      <c r="E10" s="29"/>
    </row>
    <row r="11" spans="1:5" ht="13.5" thickBot="1" x14ac:dyDescent="0.25">
      <c r="A11" s="86" t="s">
        <v>104</v>
      </c>
      <c r="B11" s="49" t="s">
        <v>134</v>
      </c>
      <c r="C11" s="49" t="s">
        <v>134</v>
      </c>
      <c r="D11" s="30"/>
      <c r="E11" s="29"/>
    </row>
    <row r="12" spans="1:5" ht="13.5" thickBot="1" x14ac:dyDescent="0.25">
      <c r="A12" s="86">
        <v>1000</v>
      </c>
      <c r="B12" s="49">
        <v>20</v>
      </c>
      <c r="C12" s="49">
        <v>20</v>
      </c>
      <c r="D12" s="30"/>
      <c r="E12" s="29"/>
    </row>
    <row r="13" spans="1:5" ht="13.5" thickBot="1" x14ac:dyDescent="0.25">
      <c r="A13" s="86" t="s">
        <v>104</v>
      </c>
      <c r="B13" s="49" t="s">
        <v>134</v>
      </c>
      <c r="C13" s="49" t="s">
        <v>134</v>
      </c>
      <c r="D13" s="30"/>
      <c r="E13" s="29"/>
    </row>
    <row r="14" spans="1:5" ht="13.5" thickBot="1" x14ac:dyDescent="0.25">
      <c r="A14" s="86" t="s">
        <v>104</v>
      </c>
      <c r="B14" s="49" t="s">
        <v>134</v>
      </c>
      <c r="C14" s="49" t="s">
        <v>134</v>
      </c>
      <c r="D14" s="30"/>
      <c r="E14" s="29"/>
    </row>
    <row r="15" spans="1:5" ht="13.5" thickBot="1" x14ac:dyDescent="0.25">
      <c r="A15" s="53" t="s">
        <v>332</v>
      </c>
      <c r="B15" s="49">
        <v>5</v>
      </c>
      <c r="C15" s="49">
        <v>5</v>
      </c>
      <c r="D15" s="30"/>
      <c r="E15" s="29"/>
    </row>
    <row r="16" spans="1:5" ht="22.5" customHeight="1" thickBot="1" x14ac:dyDescent="0.25">
      <c r="A16" s="137" t="s">
        <v>140</v>
      </c>
    </row>
    <row r="17" spans="1:5" ht="14.25" customHeight="1" thickBot="1" x14ac:dyDescent="0.25">
      <c r="A17" s="50" t="s">
        <v>135</v>
      </c>
      <c r="B17" s="51">
        <f>B8</f>
        <v>22.74</v>
      </c>
      <c r="C17" s="51">
        <f>C8</f>
        <v>22.74</v>
      </c>
      <c r="D17" s="51"/>
      <c r="E17" s="52"/>
    </row>
  </sheetData>
  <mergeCells count="1">
    <mergeCell ref="A2:E2"/>
  </mergeCells>
  <phoneticPr fontId="7" type="noConversion"/>
  <pageMargins left="0.75" right="0.75" top="1" bottom="1" header="0.5" footer="0.5"/>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I28"/>
  <sheetViews>
    <sheetView workbookViewId="0">
      <selection activeCell="E33" sqref="E33"/>
    </sheetView>
  </sheetViews>
  <sheetFormatPr defaultRowHeight="12.75" x14ac:dyDescent="0.2"/>
  <cols>
    <col min="1" max="1" width="33.85546875" customWidth="1"/>
    <col min="2" max="2" width="16.5703125" customWidth="1"/>
    <col min="3" max="4" width="16.85546875" customWidth="1"/>
    <col min="5" max="5" width="17.28515625" customWidth="1"/>
    <col min="6" max="6" width="15.28515625" customWidth="1"/>
  </cols>
  <sheetData>
    <row r="1" spans="1:9" ht="15.75" x14ac:dyDescent="0.25">
      <c r="A1" s="10" t="s">
        <v>214</v>
      </c>
      <c r="B1" s="149"/>
      <c r="C1" s="149"/>
      <c r="D1" s="149"/>
      <c r="E1" s="149"/>
      <c r="F1" s="149"/>
      <c r="G1" s="149"/>
      <c r="H1" s="149"/>
      <c r="I1" s="149"/>
    </row>
    <row r="2" spans="1:9" ht="15.75" x14ac:dyDescent="0.25">
      <c r="A2" s="200" t="s">
        <v>216</v>
      </c>
      <c r="B2" s="200"/>
      <c r="C2" s="200"/>
      <c r="D2" s="200"/>
      <c r="E2" s="200"/>
      <c r="F2" s="200"/>
      <c r="G2" s="149"/>
      <c r="H2" s="149"/>
      <c r="I2" s="149"/>
    </row>
    <row r="3" spans="1:9" ht="13.5" thickBot="1" x14ac:dyDescent="0.25">
      <c r="A3" s="149"/>
      <c r="B3" s="149"/>
      <c r="C3" s="149"/>
      <c r="D3" s="149"/>
      <c r="E3" s="149"/>
      <c r="F3" s="149"/>
      <c r="G3" s="149"/>
      <c r="H3" s="149"/>
      <c r="I3" s="149"/>
    </row>
    <row r="4" spans="1:9" ht="25.5" customHeight="1" x14ac:dyDescent="0.2">
      <c r="A4" s="201" t="s">
        <v>195</v>
      </c>
      <c r="B4" s="212" t="s">
        <v>253</v>
      </c>
      <c r="C4" s="212" t="s">
        <v>254</v>
      </c>
      <c r="D4" s="212" t="s">
        <v>191</v>
      </c>
      <c r="E4" s="212" t="s">
        <v>191</v>
      </c>
      <c r="F4" s="201" t="s">
        <v>60</v>
      </c>
      <c r="G4" s="149"/>
      <c r="H4" s="149"/>
      <c r="I4" s="149"/>
    </row>
    <row r="5" spans="1:9" ht="13.5" thickBot="1" x14ac:dyDescent="0.25">
      <c r="A5" s="203"/>
      <c r="B5" s="213"/>
      <c r="C5" s="213"/>
      <c r="D5" s="213"/>
      <c r="E5" s="213"/>
      <c r="F5" s="203"/>
      <c r="G5" s="149"/>
      <c r="H5" s="149"/>
      <c r="I5" s="149"/>
    </row>
    <row r="6" spans="1:9" ht="19.5" customHeight="1" thickBot="1" x14ac:dyDescent="0.25">
      <c r="A6" s="1" t="s">
        <v>53</v>
      </c>
      <c r="B6" s="3" t="s">
        <v>54</v>
      </c>
      <c r="C6" s="3" t="s">
        <v>54</v>
      </c>
      <c r="D6" s="3" t="s">
        <v>54</v>
      </c>
      <c r="E6" s="3" t="s">
        <v>54</v>
      </c>
      <c r="F6" s="3" t="s">
        <v>54</v>
      </c>
      <c r="G6" s="149"/>
      <c r="H6" s="149"/>
      <c r="I6" s="149"/>
    </row>
    <row r="7" spans="1:9" ht="26.25" thickBot="1" x14ac:dyDescent="0.25">
      <c r="A7" s="156" t="s">
        <v>250</v>
      </c>
      <c r="B7" s="144" t="s">
        <v>215</v>
      </c>
      <c r="C7" s="144" t="s">
        <v>215</v>
      </c>
      <c r="D7" s="144" t="s">
        <v>215</v>
      </c>
      <c r="E7" s="144" t="s">
        <v>215</v>
      </c>
      <c r="F7" s="39"/>
      <c r="G7" s="149"/>
      <c r="H7" s="149"/>
      <c r="I7" s="149"/>
    </row>
    <row r="8" spans="1:9" ht="13.5" thickBot="1" x14ac:dyDescent="0.25">
      <c r="A8" s="98" t="s">
        <v>334</v>
      </c>
      <c r="B8" s="104">
        <v>20165</v>
      </c>
      <c r="C8" s="104">
        <v>3381</v>
      </c>
      <c r="D8" s="104"/>
      <c r="E8" s="104"/>
      <c r="F8" s="107">
        <f>SUM(B8:E8)</f>
        <v>23546</v>
      </c>
      <c r="G8" s="149"/>
      <c r="H8" s="149"/>
      <c r="I8" s="149"/>
    </row>
    <row r="9" spans="1:9" ht="13.5" thickBot="1" x14ac:dyDescent="0.25">
      <c r="A9" s="98" t="s">
        <v>335</v>
      </c>
      <c r="B9" s="104">
        <v>20086</v>
      </c>
      <c r="C9" s="104">
        <v>3071</v>
      </c>
      <c r="D9" s="104"/>
      <c r="E9" s="104"/>
      <c r="F9" s="107">
        <f t="shared" ref="F9:F19" si="0">SUM(B9:E9)</f>
        <v>23157</v>
      </c>
      <c r="G9" s="149"/>
      <c r="H9" s="149"/>
      <c r="I9" s="149"/>
    </row>
    <row r="10" spans="1:9" ht="13.5" thickBot="1" x14ac:dyDescent="0.25">
      <c r="A10" s="98" t="s">
        <v>336</v>
      </c>
      <c r="B10" s="104">
        <v>20938</v>
      </c>
      <c r="C10" s="104">
        <v>2784</v>
      </c>
      <c r="D10" s="104"/>
      <c r="E10" s="104"/>
      <c r="F10" s="107">
        <f t="shared" si="0"/>
        <v>23722</v>
      </c>
      <c r="G10" s="149"/>
      <c r="H10" s="149"/>
      <c r="I10" s="149"/>
    </row>
    <row r="11" spans="1:9" ht="13.5" thickBot="1" x14ac:dyDescent="0.25">
      <c r="A11" s="98" t="s">
        <v>337</v>
      </c>
      <c r="B11" s="104"/>
      <c r="C11" s="104"/>
      <c r="D11" s="104"/>
      <c r="E11" s="104"/>
      <c r="F11" s="107">
        <f t="shared" si="0"/>
        <v>0</v>
      </c>
      <c r="G11" s="149"/>
      <c r="H11" s="149"/>
      <c r="I11" s="149"/>
    </row>
    <row r="12" spans="1:9" ht="13.5" thickBot="1" x14ac:dyDescent="0.25">
      <c r="A12" s="98" t="s">
        <v>338</v>
      </c>
      <c r="B12" s="104"/>
      <c r="C12" s="104"/>
      <c r="D12" s="104"/>
      <c r="E12" s="104"/>
      <c r="F12" s="107">
        <f t="shared" si="0"/>
        <v>0</v>
      </c>
      <c r="G12" s="149"/>
      <c r="H12" s="149"/>
      <c r="I12" s="149"/>
    </row>
    <row r="13" spans="1:9" ht="13.5" thickBot="1" x14ac:dyDescent="0.25">
      <c r="A13" s="98" t="s">
        <v>339</v>
      </c>
      <c r="B13" s="104"/>
      <c r="C13" s="104"/>
      <c r="D13" s="104"/>
      <c r="E13" s="104"/>
      <c r="F13" s="107">
        <f t="shared" si="0"/>
        <v>0</v>
      </c>
      <c r="G13" s="149"/>
      <c r="H13" s="149"/>
      <c r="I13" s="149"/>
    </row>
    <row r="14" spans="1:9" ht="13.5" thickBot="1" x14ac:dyDescent="0.25">
      <c r="A14" s="98" t="s">
        <v>340</v>
      </c>
      <c r="B14" s="104"/>
      <c r="C14" s="104"/>
      <c r="D14" s="104"/>
      <c r="E14" s="104"/>
      <c r="F14" s="107">
        <f t="shared" si="0"/>
        <v>0</v>
      </c>
      <c r="G14" s="149"/>
      <c r="H14" s="149"/>
      <c r="I14" s="149"/>
    </row>
    <row r="15" spans="1:9" ht="13.5" thickBot="1" x14ac:dyDescent="0.25">
      <c r="A15" s="98" t="s">
        <v>341</v>
      </c>
      <c r="B15" s="104"/>
      <c r="C15" s="104"/>
      <c r="D15" s="104"/>
      <c r="E15" s="104"/>
      <c r="F15" s="107">
        <f t="shared" si="0"/>
        <v>0</v>
      </c>
      <c r="G15" s="149"/>
      <c r="H15" s="149"/>
      <c r="I15" s="149"/>
    </row>
    <row r="16" spans="1:9" ht="13.5" thickBot="1" x14ac:dyDescent="0.25">
      <c r="A16" s="98" t="s">
        <v>342</v>
      </c>
      <c r="B16" s="104"/>
      <c r="C16" s="104"/>
      <c r="D16" s="104"/>
      <c r="E16" s="104"/>
      <c r="F16" s="107">
        <f t="shared" si="0"/>
        <v>0</v>
      </c>
      <c r="G16" s="149"/>
      <c r="H16" s="149"/>
      <c r="I16" s="149"/>
    </row>
    <row r="17" spans="1:9" ht="13.5" thickBot="1" x14ac:dyDescent="0.25">
      <c r="A17" s="98" t="s">
        <v>343</v>
      </c>
      <c r="B17" s="104"/>
      <c r="C17" s="104"/>
      <c r="D17" s="104"/>
      <c r="E17" s="104"/>
      <c r="F17" s="107">
        <f t="shared" si="0"/>
        <v>0</v>
      </c>
      <c r="G17" s="149"/>
      <c r="H17" s="149"/>
      <c r="I17" s="149"/>
    </row>
    <row r="18" spans="1:9" ht="13.5" thickBot="1" x14ac:dyDescent="0.25">
      <c r="A18" s="98" t="s">
        <v>344</v>
      </c>
      <c r="B18" s="104">
        <v>15678</v>
      </c>
      <c r="C18" s="104">
        <v>4174</v>
      </c>
      <c r="D18" s="104"/>
      <c r="E18" s="104"/>
      <c r="F18" s="107">
        <f t="shared" si="0"/>
        <v>19852</v>
      </c>
      <c r="G18" s="149"/>
      <c r="H18" s="149"/>
      <c r="I18" s="149"/>
    </row>
    <row r="19" spans="1:9" ht="13.5" thickBot="1" x14ac:dyDescent="0.25">
      <c r="A19" s="98" t="s">
        <v>345</v>
      </c>
      <c r="B19" s="104">
        <v>19611</v>
      </c>
      <c r="C19" s="104">
        <v>3458</v>
      </c>
      <c r="D19" s="104"/>
      <c r="E19" s="104"/>
      <c r="F19" s="107">
        <f t="shared" si="0"/>
        <v>23069</v>
      </c>
      <c r="G19" s="149"/>
      <c r="H19" s="149"/>
      <c r="I19" s="149"/>
    </row>
    <row r="20" spans="1:9" ht="13.5" thickBot="1" x14ac:dyDescent="0.25">
      <c r="A20" s="1" t="s">
        <v>58</v>
      </c>
      <c r="B20" s="107">
        <f>SUM(B8:B19)</f>
        <v>96478</v>
      </c>
      <c r="C20" s="107">
        <f>SUM(C8:C19)</f>
        <v>16868</v>
      </c>
      <c r="D20" s="107">
        <f>SUM(D8:D19)</f>
        <v>0</v>
      </c>
      <c r="E20" s="107">
        <f>SUM(E8:E19)</f>
        <v>0</v>
      </c>
      <c r="F20" s="107">
        <f>SUM(F8:F19)</f>
        <v>113346</v>
      </c>
      <c r="G20" s="149"/>
      <c r="H20" s="149"/>
      <c r="I20" s="149"/>
    </row>
    <row r="21" spans="1:9" ht="26.25" thickBot="1" x14ac:dyDescent="0.25">
      <c r="A21" s="1" t="s">
        <v>200</v>
      </c>
      <c r="B21" s="107">
        <f>SUM(B8:B19)</f>
        <v>96478</v>
      </c>
      <c r="C21" s="107">
        <f>SUM(C8:C19)</f>
        <v>16868</v>
      </c>
      <c r="D21" s="107">
        <f>SUM(D8:D19)</f>
        <v>0</v>
      </c>
      <c r="E21" s="107">
        <f>SUM(E8:E19)</f>
        <v>0</v>
      </c>
      <c r="F21" s="107">
        <f>SUM(F8:F19)</f>
        <v>113346</v>
      </c>
      <c r="G21" s="149"/>
      <c r="H21" s="149"/>
      <c r="I21" s="149"/>
    </row>
    <row r="22" spans="1:9" ht="13.5" customHeight="1" x14ac:dyDescent="0.2">
      <c r="A22" s="208" t="s">
        <v>106</v>
      </c>
      <c r="B22" s="209"/>
      <c r="C22" s="209"/>
      <c r="D22" s="209"/>
      <c r="E22" s="209"/>
      <c r="F22" s="210"/>
      <c r="G22" s="149"/>
      <c r="H22" s="149"/>
      <c r="I22" s="149"/>
    </row>
    <row r="23" spans="1:9" ht="13.5" thickBot="1" x14ac:dyDescent="0.25">
      <c r="A23" s="33"/>
      <c r="B23" s="211">
        <f>F21</f>
        <v>113346</v>
      </c>
      <c r="C23" s="211"/>
      <c r="D23" s="150" t="s">
        <v>107</v>
      </c>
      <c r="E23" s="150"/>
      <c r="F23" s="3"/>
      <c r="G23" s="149"/>
      <c r="H23" s="149"/>
      <c r="I23" s="149"/>
    </row>
    <row r="24" spans="1:9" x14ac:dyDescent="0.2">
      <c r="A24" s="149"/>
      <c r="B24" s="149"/>
      <c r="C24" s="149"/>
      <c r="D24" s="149"/>
      <c r="E24" s="149"/>
      <c r="F24" s="149"/>
      <c r="G24" s="149"/>
      <c r="H24" s="149"/>
      <c r="I24" s="149"/>
    </row>
    <row r="25" spans="1:9" x14ac:dyDescent="0.2">
      <c r="A25" s="151"/>
      <c r="B25" s="151"/>
      <c r="C25" s="151"/>
      <c r="D25" s="151"/>
      <c r="E25" s="151"/>
      <c r="F25" s="149"/>
      <c r="G25" s="149"/>
      <c r="H25" s="149"/>
      <c r="I25" s="149"/>
    </row>
    <row r="26" spans="1:9" x14ac:dyDescent="0.2">
      <c r="A26" s="149" t="s">
        <v>217</v>
      </c>
      <c r="B26" s="149"/>
      <c r="C26" s="149"/>
      <c r="D26" s="149"/>
      <c r="E26" s="149"/>
      <c r="F26" s="149"/>
      <c r="G26" s="149"/>
      <c r="H26" s="149"/>
      <c r="I26" s="149"/>
    </row>
    <row r="27" spans="1:9" x14ac:dyDescent="0.2">
      <c r="A27" s="149" t="s">
        <v>382</v>
      </c>
      <c r="B27" s="149"/>
      <c r="C27" s="149"/>
      <c r="D27" s="149"/>
      <c r="E27" s="149"/>
      <c r="F27" s="149"/>
      <c r="G27" s="149"/>
      <c r="H27" s="149"/>
      <c r="I27" s="149"/>
    </row>
    <row r="28" spans="1:9" x14ac:dyDescent="0.2">
      <c r="A28" s="149"/>
      <c r="B28" s="149"/>
      <c r="C28" s="149"/>
      <c r="D28" s="149"/>
      <c r="E28" s="149"/>
      <c r="F28" s="149"/>
      <c r="G28" s="149"/>
      <c r="H28" s="149"/>
      <c r="I28" s="149"/>
    </row>
  </sheetData>
  <mergeCells count="9">
    <mergeCell ref="A2:F2"/>
    <mergeCell ref="F4:F5"/>
    <mergeCell ref="A22:F22"/>
    <mergeCell ref="B23:C23"/>
    <mergeCell ref="A4:A5"/>
    <mergeCell ref="B4:B5"/>
    <mergeCell ref="C4:C5"/>
    <mergeCell ref="E4:E5"/>
    <mergeCell ref="D4:D5"/>
  </mergeCells>
  <phoneticPr fontId="7" type="noConversion"/>
  <pageMargins left="0.75" right="0.75" top="1" bottom="1" header="0.5" footer="0.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21</vt:i4>
      </vt:variant>
    </vt:vector>
  </HeadingPairs>
  <TitlesOfParts>
    <vt:vector size="21" baseType="lpstr">
      <vt:lpstr>1 - tab1</vt:lpstr>
      <vt:lpstr>1 - tab2</vt:lpstr>
      <vt:lpstr>1 - tab3</vt:lpstr>
      <vt:lpstr>1 - tab4</vt:lpstr>
      <vt:lpstr>1 - tab5</vt:lpstr>
      <vt:lpstr>1 - tab6</vt:lpstr>
      <vt:lpstr>1 - tab7</vt:lpstr>
      <vt:lpstr>1 - tab8</vt:lpstr>
      <vt:lpstr>2 - tab1</vt:lpstr>
      <vt:lpstr>2 - tab2</vt:lpstr>
      <vt:lpstr>2 - tab3</vt:lpstr>
      <vt:lpstr>2 - tab4</vt:lpstr>
      <vt:lpstr>2 - tab5</vt:lpstr>
      <vt:lpstr>2 - tab6</vt:lpstr>
      <vt:lpstr>3 - tab1</vt:lpstr>
      <vt:lpstr>3 - tab2</vt:lpstr>
      <vt:lpstr>3 - tab3</vt:lpstr>
      <vt:lpstr>3 - tab4</vt:lpstr>
      <vt:lpstr>3 - tab5</vt:lpstr>
      <vt:lpstr>3 - tab6</vt:lpstr>
      <vt:lpstr>3 - tab7</vt:lpstr>
    </vt:vector>
  </TitlesOfParts>
  <Company>Primaria Deva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2016-12-19T12:28:33Z</cp:lastPrinted>
  <dcterms:created xsi:type="dcterms:W3CDTF">2010-08-06T07:54:26Z</dcterms:created>
  <dcterms:modified xsi:type="dcterms:W3CDTF">2025-01-13T10:57:38Z</dcterms:modified>
</cp:coreProperties>
</file>